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O:\CITT\Cases\SIMA\RR-2025-002\Working Files\Research\Questionnaires\"/>
    </mc:Choice>
  </mc:AlternateContent>
  <xr:revisionPtr revIDLastSave="0" documentId="13_ncr:1_{33C0AC48-06A0-4D67-95B2-823007763A4B}" xr6:coauthVersionLast="47" xr6:coauthVersionMax="47" xr10:uidLastSave="{00000000-0000-0000-0000-000000000000}"/>
  <bookViews>
    <workbookView xWindow="-110" yWindow="-110" windowWidth="25820" windowHeight="13900" tabRatio="802" firstSheet="1" activeTab="1" xr2:uid="{5ACB0AA2-AC8F-424A-B4E8-D6C113A4219B}"/>
  </bookViews>
  <sheets>
    <sheet name="Variables" sheetId="38" state="hidden" r:id="rId1"/>
    <sheet name="Intro" sheetId="48" r:id="rId2"/>
    <sheet name="Info" sheetId="49" r:id="rId3"/>
    <sheet name="Public" sheetId="47" r:id="rId4"/>
    <sheet name="Grades|Nuances" sheetId="52" state="hidden" r:id="rId5"/>
    <sheet name="AddPub" sheetId="45" r:id="rId6"/>
    <sheet name="Pro 1" sheetId="37" r:id="rId7"/>
    <sheet name="Pro 2" sheetId="39" r:id="rId8"/>
    <sheet name="Pro 3" sheetId="42" r:id="rId9"/>
    <sheet name="Pro 4" sheetId="43" r:id="rId10"/>
    <sheet name="AddPro" sheetId="44" r:id="rId11"/>
    <sheet name="Confirm" sheetId="46" r:id="rId12"/>
    <sheet name="MiniDB" sheetId="53" state="hidden" r:id="rId13"/>
    <sheet name="QualDB" sheetId="54" state="hidden" r:id="rId14"/>
    <sheet name="DataTab" sheetId="51" state="hidden" r:id="rId15"/>
  </sheets>
  <definedNames>
    <definedName name="assofirm">#REF!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 localSheetId="14">#REF!</definedName>
    <definedName name="POR" localSheetId="4">#REF!</definedName>
    <definedName name="POR">#REF!</definedName>
    <definedName name="ppc">#REF!</definedName>
    <definedName name="_xlnm.Print_Area" localSheetId="10">AddPro!$B$1:$L$62</definedName>
    <definedName name="_xlnm.Print_Area" localSheetId="5">AddPub!$B$1:$L$62</definedName>
    <definedName name="_xlnm.Print_Area" localSheetId="11">Confirm!$B$1:$L$39</definedName>
    <definedName name="_xlnm.Print_Area" localSheetId="4">'Grades|Nuances'!$B$1:$L$61</definedName>
    <definedName name="_xlnm.Print_Area" localSheetId="2">Info!$B$1:$L$75</definedName>
    <definedName name="_xlnm.Print_Area" localSheetId="1">Intro!$B$1:$L$132</definedName>
    <definedName name="_xlnm.Print_Area" localSheetId="6">'Pro 1'!$B$1:$L$128</definedName>
    <definedName name="_xlnm.Print_Area" localSheetId="7">'Pro 2'!$B$1:$L$210</definedName>
    <definedName name="_xlnm.Print_Area" localSheetId="8">'Pro 3'!$B$1:$L$400</definedName>
    <definedName name="_xlnm.Print_Area" localSheetId="9">'Pro 4'!$B$1:$L$127</definedName>
    <definedName name="_xlnm.Print_Area" localSheetId="3">Public!$B$1:$L$484</definedName>
    <definedName name="_xlnm.Print_Titles" localSheetId="10">AddPro!$1:$7</definedName>
    <definedName name="_xlnm.Print_Titles" localSheetId="5">AddPub!$1:$7</definedName>
    <definedName name="_xlnm.Print_Titles" localSheetId="11">Confirm!$1:$7</definedName>
    <definedName name="_xlnm.Print_Titles" localSheetId="4">'Grades|Nuances'!$1:$7</definedName>
    <definedName name="_xlnm.Print_Titles" localSheetId="2">Info!$1:$7</definedName>
    <definedName name="_xlnm.Print_Titles" localSheetId="1">Intro!$1:$7</definedName>
    <definedName name="_xlnm.Print_Titles" localSheetId="6">'Pro 1'!$1:$7</definedName>
    <definedName name="_xlnm.Print_Titles" localSheetId="7">'Pro 2'!$1:$7</definedName>
    <definedName name="_xlnm.Print_Titles" localSheetId="8">'Pro 3'!$1:$7</definedName>
    <definedName name="_xlnm.Print_Titles" localSheetId="9">'Pro 4'!$1:$7</definedName>
    <definedName name="_xlnm.Print_Titles" localSheetId="3">Public!$1:$7</definedName>
    <definedName name="quest8" localSheetId="10">AddPro!#REF!</definedName>
    <definedName name="quest8" localSheetId="5">AddPub!#REF!</definedName>
    <definedName name="quest8" localSheetId="11">Confirm!#REF!</definedName>
    <definedName name="quest8" localSheetId="14">#REF!</definedName>
    <definedName name="quest8" localSheetId="2">Info!#REF!</definedName>
    <definedName name="quest8" localSheetId="1">Intro!#REF!</definedName>
    <definedName name="quest8" localSheetId="6">'Pro 1'!#REF!</definedName>
    <definedName name="quest8" localSheetId="7">'Pro 2'!#REF!</definedName>
    <definedName name="quest8" localSheetId="8">'Pro 3'!#REF!</definedName>
    <definedName name="quest8" localSheetId="9">'Pro 4'!#REF!</definedName>
    <definedName name="quest8" localSheetId="3">Public!#REF!</definedName>
    <definedName name="quest8">#REF!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 i="39" l="1"/>
  <c r="J51" i="39"/>
  <c r="K51" i="39"/>
  <c r="L51" i="39"/>
  <c r="H51" i="39"/>
  <c r="E92" i="54" l="1"/>
  <c r="D92" i="54"/>
  <c r="E91" i="54"/>
  <c r="D91" i="54"/>
  <c r="E90" i="54"/>
  <c r="D90" i="54"/>
  <c r="E89" i="54"/>
  <c r="D89" i="54"/>
  <c r="E88" i="54"/>
  <c r="D88" i="54"/>
  <c r="E42" i="54"/>
  <c r="D42" i="54"/>
  <c r="E41" i="54"/>
  <c r="D41" i="54"/>
  <c r="E40" i="54"/>
  <c r="D40" i="54"/>
  <c r="E39" i="54"/>
  <c r="D39" i="54"/>
  <c r="E38" i="54"/>
  <c r="D38" i="54"/>
  <c r="E93" i="54"/>
  <c r="H82" i="53"/>
  <c r="G82" i="53"/>
  <c r="F82" i="53"/>
  <c r="E82" i="53"/>
  <c r="D82" i="53"/>
  <c r="H81" i="53"/>
  <c r="G81" i="53"/>
  <c r="F81" i="53"/>
  <c r="E81" i="53"/>
  <c r="D81" i="53"/>
  <c r="H80" i="53"/>
  <c r="G80" i="53"/>
  <c r="F80" i="53"/>
  <c r="E80" i="53"/>
  <c r="D80" i="53"/>
  <c r="H79" i="53"/>
  <c r="G79" i="53"/>
  <c r="F79" i="53"/>
  <c r="E79" i="53"/>
  <c r="E37" i="54"/>
  <c r="E36" i="54"/>
  <c r="E35" i="54"/>
  <c r="E34" i="54"/>
  <c r="E33" i="54"/>
  <c r="E32" i="54"/>
  <c r="E31" i="54"/>
  <c r="E30" i="54"/>
  <c r="E29" i="54"/>
  <c r="E28" i="54"/>
  <c r="E27" i="54"/>
  <c r="E26" i="54"/>
  <c r="E25" i="54"/>
  <c r="E24" i="54"/>
  <c r="E23" i="54"/>
  <c r="E22" i="54"/>
  <c r="E21" i="54"/>
  <c r="E20" i="54"/>
  <c r="E19" i="54"/>
  <c r="E18" i="54"/>
  <c r="E17" i="54"/>
  <c r="E16" i="54"/>
  <c r="E15" i="54"/>
  <c r="E14" i="54"/>
  <c r="E13" i="54"/>
  <c r="E12" i="54"/>
  <c r="E11" i="54"/>
  <c r="E10" i="54"/>
  <c r="E9" i="54"/>
  <c r="E8" i="54"/>
  <c r="E7" i="54"/>
  <c r="E6" i="54"/>
  <c r="E5" i="54"/>
  <c r="E4" i="54"/>
  <c r="E3" i="54"/>
  <c r="E2" i="54"/>
  <c r="L46" i="53"/>
  <c r="L45" i="53"/>
  <c r="M45" i="53" s="1"/>
  <c r="L44" i="53"/>
  <c r="M44" i="53" s="1"/>
  <c r="E87" i="54"/>
  <c r="D87" i="54"/>
  <c r="E86" i="54"/>
  <c r="D86" i="54"/>
  <c r="E85" i="54"/>
  <c r="D85" i="54"/>
  <c r="E84" i="54"/>
  <c r="D84" i="54"/>
  <c r="E83" i="54"/>
  <c r="D83" i="54"/>
  <c r="E82" i="54"/>
  <c r="D82" i="54"/>
  <c r="E81" i="54"/>
  <c r="D81" i="54"/>
  <c r="E80" i="54"/>
  <c r="D80" i="54"/>
  <c r="E79" i="54"/>
  <c r="D79" i="54"/>
  <c r="E78" i="54"/>
  <c r="D78" i="54"/>
  <c r="E77" i="54"/>
  <c r="D77" i="54"/>
  <c r="W41" i="53"/>
  <c r="R36" i="53"/>
  <c r="P36" i="53"/>
  <c r="O36" i="53"/>
  <c r="N36" i="53"/>
  <c r="M36" i="53"/>
  <c r="L36" i="53"/>
  <c r="Q34" i="53"/>
  <c r="P34" i="53"/>
  <c r="O34" i="53"/>
  <c r="N34" i="53"/>
  <c r="M34" i="53"/>
  <c r="L34" i="53"/>
  <c r="A93" i="54"/>
  <c r="A92" i="54"/>
  <c r="A91" i="54"/>
  <c r="A90" i="54"/>
  <c r="A89" i="54"/>
  <c r="A88" i="54"/>
  <c r="A87" i="54"/>
  <c r="A86" i="54"/>
  <c r="A85" i="54"/>
  <c r="A84" i="54"/>
  <c r="A83" i="54"/>
  <c r="A82" i="54"/>
  <c r="A81" i="54"/>
  <c r="A80" i="54"/>
  <c r="A79" i="54"/>
  <c r="A78" i="54"/>
  <c r="A77" i="54"/>
  <c r="A76" i="54"/>
  <c r="A75" i="54"/>
  <c r="A74" i="54"/>
  <c r="A73" i="54"/>
  <c r="A72" i="54"/>
  <c r="A71" i="54"/>
  <c r="A70" i="54"/>
  <c r="A69" i="54"/>
  <c r="A68" i="54"/>
  <c r="A67" i="54"/>
  <c r="A66" i="54"/>
  <c r="A65" i="54"/>
  <c r="A64" i="54"/>
  <c r="A63" i="54"/>
  <c r="A62" i="54"/>
  <c r="A61" i="54"/>
  <c r="A60" i="54"/>
  <c r="A59" i="54"/>
  <c r="A58" i="54"/>
  <c r="A57" i="54"/>
  <c r="A56" i="54"/>
  <c r="A55" i="54"/>
  <c r="A54" i="54"/>
  <c r="A53" i="54"/>
  <c r="A52" i="54"/>
  <c r="A51" i="54"/>
  <c r="A50" i="54"/>
  <c r="A49" i="54"/>
  <c r="A48" i="54"/>
  <c r="A47" i="54"/>
  <c r="A46" i="54"/>
  <c r="A45" i="54"/>
  <c r="A44" i="54"/>
  <c r="A43" i="54"/>
  <c r="A42" i="54"/>
  <c r="A41" i="54"/>
  <c r="A40" i="54"/>
  <c r="A39" i="54"/>
  <c r="A38" i="54"/>
  <c r="A37" i="54"/>
  <c r="A36" i="54"/>
  <c r="A35" i="54"/>
  <c r="A34" i="54"/>
  <c r="A33" i="54"/>
  <c r="A32" i="54"/>
  <c r="A31" i="54"/>
  <c r="A30" i="54"/>
  <c r="A29" i="54"/>
  <c r="A28" i="54"/>
  <c r="A27" i="54"/>
  <c r="A26" i="54"/>
  <c r="A25" i="54"/>
  <c r="A24" i="54"/>
  <c r="A23" i="54"/>
  <c r="A22" i="54"/>
  <c r="A21" i="54"/>
  <c r="A20" i="54"/>
  <c r="A19" i="54"/>
  <c r="A18" i="54"/>
  <c r="A17" i="54"/>
  <c r="A16" i="54"/>
  <c r="A15" i="54"/>
  <c r="A14" i="54"/>
  <c r="A13" i="54"/>
  <c r="A12" i="54"/>
  <c r="A11" i="54"/>
  <c r="A10" i="54"/>
  <c r="A9" i="54"/>
  <c r="A8" i="54"/>
  <c r="A7" i="54"/>
  <c r="A6" i="54"/>
  <c r="A5" i="54"/>
  <c r="A4" i="54"/>
  <c r="A3" i="54"/>
  <c r="A2" i="54"/>
  <c r="B79" i="53"/>
  <c r="B67" i="53"/>
  <c r="J34" i="53"/>
  <c r="E60" i="54"/>
  <c r="E59" i="54"/>
  <c r="E58" i="54"/>
  <c r="E57" i="54"/>
  <c r="E56" i="54"/>
  <c r="E55" i="54"/>
  <c r="E54" i="54"/>
  <c r="E53" i="54"/>
  <c r="E52" i="54"/>
  <c r="E51" i="54"/>
  <c r="E50" i="54"/>
  <c r="D75" i="53"/>
  <c r="D71" i="53"/>
  <c r="M68" i="53"/>
  <c r="L68" i="53"/>
  <c r="K68" i="53"/>
  <c r="J68" i="53"/>
  <c r="O68" i="53" s="1"/>
  <c r="I68" i="53"/>
  <c r="N68" i="53" s="1"/>
  <c r="H68" i="53"/>
  <c r="G68" i="53"/>
  <c r="F68" i="53"/>
  <c r="E68" i="53"/>
  <c r="D68" i="53"/>
  <c r="M67" i="53"/>
  <c r="L67" i="53"/>
  <c r="K67" i="53"/>
  <c r="P67" i="53" s="1"/>
  <c r="J67" i="53"/>
  <c r="O67" i="53" s="1"/>
  <c r="I67" i="53"/>
  <c r="N67" i="53" s="1"/>
  <c r="H67" i="53"/>
  <c r="R67" i="53" s="1"/>
  <c r="G67" i="53"/>
  <c r="Q67" i="53" s="1"/>
  <c r="F67" i="53"/>
  <c r="E67" i="53"/>
  <c r="D67" i="53"/>
  <c r="D70" i="53" s="1"/>
  <c r="D72" i="53" s="1"/>
  <c r="H58" i="53"/>
  <c r="G58" i="53"/>
  <c r="F58" i="53"/>
  <c r="E58" i="53"/>
  <c r="D58" i="53"/>
  <c r="H57" i="53"/>
  <c r="G57" i="53"/>
  <c r="F57" i="53"/>
  <c r="E57" i="53"/>
  <c r="D57" i="53"/>
  <c r="H46" i="53"/>
  <c r="G46" i="53"/>
  <c r="F46" i="53"/>
  <c r="E46" i="53"/>
  <c r="D46" i="53"/>
  <c r="R13" i="53"/>
  <c r="Q13" i="53"/>
  <c r="P13" i="53"/>
  <c r="O13" i="53"/>
  <c r="N13" i="53"/>
  <c r="S14" i="53" s="1"/>
  <c r="H13" i="53"/>
  <c r="I14" i="53" s="1"/>
  <c r="G13" i="53"/>
  <c r="F13" i="53"/>
  <c r="E13" i="53"/>
  <c r="D13" i="53"/>
  <c r="E76" i="54"/>
  <c r="E75" i="54"/>
  <c r="E74" i="54"/>
  <c r="E73" i="54"/>
  <c r="E72" i="54"/>
  <c r="E71" i="54"/>
  <c r="E70" i="54"/>
  <c r="E69" i="54"/>
  <c r="E68" i="54"/>
  <c r="E67" i="54"/>
  <c r="E66" i="54"/>
  <c r="E65" i="54"/>
  <c r="E64" i="54"/>
  <c r="E63" i="54"/>
  <c r="E62" i="54"/>
  <c r="E61" i="54"/>
  <c r="I61" i="53"/>
  <c r="H61" i="53"/>
  <c r="G61" i="53"/>
  <c r="F61" i="53"/>
  <c r="E61" i="53"/>
  <c r="D61" i="53"/>
  <c r="I60" i="53"/>
  <c r="H60" i="53"/>
  <c r="G60" i="53"/>
  <c r="F60" i="53"/>
  <c r="E60" i="53"/>
  <c r="D60" i="53"/>
  <c r="R57" i="53"/>
  <c r="Q57" i="53"/>
  <c r="P57" i="53"/>
  <c r="O57" i="53"/>
  <c r="N57" i="53"/>
  <c r="R56" i="53"/>
  <c r="Q56" i="53"/>
  <c r="P56" i="53"/>
  <c r="O56" i="53"/>
  <c r="N56" i="53"/>
  <c r="R55" i="53"/>
  <c r="Q55" i="53"/>
  <c r="P55" i="53"/>
  <c r="O55" i="53"/>
  <c r="N55" i="53"/>
  <c r="R54" i="53"/>
  <c r="N58" i="53" s="1"/>
  <c r="Q54" i="53"/>
  <c r="P54" i="53"/>
  <c r="O54" i="53"/>
  <c r="N54" i="53"/>
  <c r="H55" i="53"/>
  <c r="G55" i="53"/>
  <c r="F55" i="53"/>
  <c r="E55" i="53"/>
  <c r="D55" i="53"/>
  <c r="H54" i="53"/>
  <c r="G54" i="53"/>
  <c r="F54" i="53"/>
  <c r="E54" i="53"/>
  <c r="D54" i="53"/>
  <c r="H52" i="53"/>
  <c r="G52" i="53"/>
  <c r="F52" i="53"/>
  <c r="E52" i="53"/>
  <c r="D52" i="53"/>
  <c r="H51" i="53"/>
  <c r="G51" i="53"/>
  <c r="F51" i="53"/>
  <c r="E51" i="53"/>
  <c r="D51" i="53"/>
  <c r="H49" i="53"/>
  <c r="G49" i="53"/>
  <c r="F49" i="53"/>
  <c r="E49" i="53"/>
  <c r="D49" i="53"/>
  <c r="H48" i="53"/>
  <c r="G48" i="53"/>
  <c r="F48" i="53"/>
  <c r="E48" i="53"/>
  <c r="D48" i="53"/>
  <c r="R47" i="53"/>
  <c r="Q47" i="53"/>
  <c r="P47" i="53"/>
  <c r="O47" i="53"/>
  <c r="N47" i="53"/>
  <c r="R46" i="53"/>
  <c r="Q46" i="53"/>
  <c r="P46" i="53"/>
  <c r="O46" i="53"/>
  <c r="N46" i="53"/>
  <c r="R45" i="53"/>
  <c r="Q45" i="53"/>
  <c r="P45" i="53"/>
  <c r="O45" i="53"/>
  <c r="N45" i="53"/>
  <c r="R44" i="53"/>
  <c r="Q44" i="53"/>
  <c r="P44" i="53"/>
  <c r="O44" i="53"/>
  <c r="N44" i="53"/>
  <c r="N48" i="53" s="1"/>
  <c r="I41" i="53"/>
  <c r="R24" i="53"/>
  <c r="Q24" i="53"/>
  <c r="P24" i="53"/>
  <c r="O24" i="53"/>
  <c r="N24" i="53"/>
  <c r="R23" i="53"/>
  <c r="Q23" i="53"/>
  <c r="P23" i="53"/>
  <c r="O23" i="53"/>
  <c r="N23" i="53"/>
  <c r="R22" i="53"/>
  <c r="Q22" i="53"/>
  <c r="P22" i="53"/>
  <c r="O22" i="53"/>
  <c r="N22" i="53"/>
  <c r="R19" i="53"/>
  <c r="Q19" i="53"/>
  <c r="P19" i="53"/>
  <c r="O19" i="53"/>
  <c r="N19" i="53"/>
  <c r="R17" i="53"/>
  <c r="Q17" i="53"/>
  <c r="P17" i="53"/>
  <c r="O17" i="53"/>
  <c r="N17" i="53"/>
  <c r="R16" i="53"/>
  <c r="Q16" i="53"/>
  <c r="P16" i="53"/>
  <c r="O16" i="53"/>
  <c r="N16" i="53"/>
  <c r="S13" i="53"/>
  <c r="R11" i="53"/>
  <c r="Q11" i="53"/>
  <c r="P11" i="53"/>
  <c r="O11" i="53"/>
  <c r="N11" i="53"/>
  <c r="R10" i="53"/>
  <c r="Q10" i="53"/>
  <c r="P10" i="53"/>
  <c r="O10" i="53"/>
  <c r="N10" i="53"/>
  <c r="R9" i="53"/>
  <c r="Q9" i="53"/>
  <c r="P9" i="53"/>
  <c r="O9" i="53"/>
  <c r="N9" i="53"/>
  <c r="R8" i="53"/>
  <c r="Q8" i="53"/>
  <c r="P8" i="53"/>
  <c r="O8" i="53"/>
  <c r="N8" i="53"/>
  <c r="R7" i="53"/>
  <c r="Q7" i="53"/>
  <c r="P7" i="53"/>
  <c r="O7" i="53"/>
  <c r="N7" i="53"/>
  <c r="H32" i="53"/>
  <c r="G32" i="53"/>
  <c r="F32" i="53"/>
  <c r="E32" i="53"/>
  <c r="D32" i="53"/>
  <c r="H31" i="53"/>
  <c r="G31" i="53"/>
  <c r="F31" i="53"/>
  <c r="E31" i="53"/>
  <c r="D31" i="53"/>
  <c r="H30" i="53"/>
  <c r="G30" i="53"/>
  <c r="F30" i="53"/>
  <c r="E30" i="53"/>
  <c r="D30" i="53"/>
  <c r="H29" i="53"/>
  <c r="G29" i="53"/>
  <c r="F29" i="53"/>
  <c r="E29" i="53"/>
  <c r="D29" i="53"/>
  <c r="H28" i="53"/>
  <c r="G28" i="53"/>
  <c r="F28" i="53"/>
  <c r="E28" i="53"/>
  <c r="D28" i="53"/>
  <c r="H27" i="53"/>
  <c r="G27" i="53"/>
  <c r="F27" i="53"/>
  <c r="E27" i="53"/>
  <c r="D27" i="53"/>
  <c r="H24" i="53"/>
  <c r="G24" i="53"/>
  <c r="F24" i="53"/>
  <c r="E24" i="53"/>
  <c r="D24" i="53"/>
  <c r="H23" i="53"/>
  <c r="G23" i="53"/>
  <c r="F23" i="53"/>
  <c r="E23" i="53"/>
  <c r="D23" i="53"/>
  <c r="H22" i="53"/>
  <c r="G22" i="53"/>
  <c r="F22" i="53"/>
  <c r="E22" i="53"/>
  <c r="D22" i="53"/>
  <c r="H19" i="53"/>
  <c r="G19" i="53"/>
  <c r="F19" i="53"/>
  <c r="E19" i="53"/>
  <c r="D19" i="53"/>
  <c r="H17" i="53"/>
  <c r="G17" i="53"/>
  <c r="F17" i="53"/>
  <c r="E17" i="53"/>
  <c r="D17" i="53"/>
  <c r="H16" i="53"/>
  <c r="G16" i="53"/>
  <c r="F16" i="53"/>
  <c r="E16" i="53"/>
  <c r="D16" i="53"/>
  <c r="I13" i="53"/>
  <c r="H11" i="53"/>
  <c r="G11" i="53"/>
  <c r="F11" i="53"/>
  <c r="E11" i="53"/>
  <c r="D11" i="53"/>
  <c r="H10" i="53"/>
  <c r="G10" i="53"/>
  <c r="F10" i="53"/>
  <c r="E10" i="53"/>
  <c r="D10" i="53"/>
  <c r="H9" i="53"/>
  <c r="G9" i="53"/>
  <c r="F9" i="53"/>
  <c r="E9" i="53"/>
  <c r="D9" i="53"/>
  <c r="H8" i="53"/>
  <c r="G8" i="53"/>
  <c r="F8" i="53"/>
  <c r="E8" i="53"/>
  <c r="D8" i="53"/>
  <c r="H7" i="53"/>
  <c r="G7" i="53"/>
  <c r="F7" i="53"/>
  <c r="E7" i="53"/>
  <c r="D7" i="53"/>
  <c r="E49" i="54"/>
  <c r="E48" i="54"/>
  <c r="E47" i="54"/>
  <c r="E46" i="54"/>
  <c r="E45" i="54"/>
  <c r="E44" i="54"/>
  <c r="E43" i="54"/>
  <c r="H44" i="53"/>
  <c r="G44" i="53"/>
  <c r="F44" i="53"/>
  <c r="E44" i="53"/>
  <c r="D44" i="53"/>
  <c r="H42" i="53"/>
  <c r="G42" i="53"/>
  <c r="F42" i="53"/>
  <c r="E42" i="53"/>
  <c r="D42" i="53"/>
  <c r="I40" i="53"/>
  <c r="I42" i="53" s="1"/>
  <c r="H40" i="53"/>
  <c r="G40" i="53"/>
  <c r="F40" i="53"/>
  <c r="E40" i="53"/>
  <c r="D40" i="53"/>
  <c r="S5" i="53"/>
  <c r="R5" i="53"/>
  <c r="Q5" i="53"/>
  <c r="P5" i="53"/>
  <c r="O5" i="53"/>
  <c r="N5" i="53"/>
  <c r="S6" i="53" s="1" a="1"/>
  <c r="S6" i="53" s="1"/>
  <c r="I5" i="53"/>
  <c r="H5" i="53"/>
  <c r="G5" i="53"/>
  <c r="F5" i="53"/>
  <c r="E5" i="53"/>
  <c r="D5" i="53"/>
  <c r="F4" i="53"/>
  <c r="E4" i="53"/>
  <c r="D4" i="53"/>
  <c r="R68" i="53"/>
  <c r="Q68" i="53"/>
  <c r="L55" i="53"/>
  <c r="M55" i="53" s="1"/>
  <c r="L54" i="53"/>
  <c r="M54" i="53" s="1"/>
  <c r="L56" i="53"/>
  <c r="M56" i="53" s="1"/>
  <c r="F39" i="53"/>
  <c r="P43" i="53" s="1"/>
  <c r="P53" i="53" s="1"/>
  <c r="J36" i="53"/>
  <c r="M24" i="53"/>
  <c r="M23" i="53"/>
  <c r="M22" i="53"/>
  <c r="M19" i="53"/>
  <c r="M17" i="53"/>
  <c r="M16" i="53"/>
  <c r="M13" i="53"/>
  <c r="M11" i="53"/>
  <c r="M10" i="53"/>
  <c r="M9" i="53"/>
  <c r="N59" i="53"/>
  <c r="M8" i="53"/>
  <c r="M7" i="53"/>
  <c r="M5" i="53"/>
  <c r="O4" i="53"/>
  <c r="P4" i="53"/>
  <c r="E39" i="53"/>
  <c r="D39" i="53"/>
  <c r="B38" i="39"/>
  <c r="B22" i="49"/>
  <c r="O50" i="48"/>
  <c r="B10" i="48"/>
  <c r="H10" i="48"/>
  <c r="P83" i="47"/>
  <c r="P87" i="47"/>
  <c r="I43" i="53" l="1"/>
  <c r="I44" i="53" s="1"/>
  <c r="N49" i="53"/>
  <c r="I6" i="53" a="1"/>
  <c r="I6" i="53" s="1"/>
  <c r="I7" i="53" s="1"/>
  <c r="O43" i="53"/>
  <c r="O53" i="53" s="1"/>
  <c r="E65" i="53"/>
  <c r="N60" i="53"/>
  <c r="S15" i="53"/>
  <c r="S7" i="53"/>
  <c r="N50" i="53"/>
  <c r="I15" i="53"/>
  <c r="N43" i="53"/>
  <c r="N53" i="53" s="1"/>
  <c r="D65" i="53"/>
  <c r="P68" i="53"/>
  <c r="M46" i="53"/>
  <c r="D74" i="53"/>
  <c r="D76" i="53" s="1"/>
  <c r="F65" i="53"/>
  <c r="N4" i="53"/>
  <c r="B58" i="42"/>
  <c r="O87" i="47"/>
  <c r="B87" i="47" s="1"/>
  <c r="O83" i="47"/>
  <c r="B85" i="47"/>
  <c r="B45" i="49"/>
  <c r="D45" i="49"/>
  <c r="D78" i="53" l="1"/>
  <c r="I65" i="53"/>
  <c r="N65" i="53" s="1"/>
  <c r="F78" i="53"/>
  <c r="K65" i="53"/>
  <c r="P65" i="53" s="1"/>
  <c r="J65" i="53"/>
  <c r="O65" i="53" s="1"/>
  <c r="E78" i="53"/>
  <c r="I40" i="39"/>
  <c r="J40" i="39"/>
  <c r="K40" i="39"/>
  <c r="L40" i="39"/>
  <c r="H40" i="39"/>
  <c r="I39" i="39"/>
  <c r="J39" i="39"/>
  <c r="K39" i="39"/>
  <c r="L39" i="39"/>
  <c r="H39" i="39"/>
  <c r="H38" i="39"/>
  <c r="J38" i="39"/>
  <c r="K38" i="39"/>
  <c r="L38" i="39"/>
  <c r="I38" i="39"/>
  <c r="E40" i="39"/>
  <c r="E38" i="39"/>
  <c r="E39" i="39"/>
  <c r="D30" i="49" l="1"/>
  <c r="G171" i="42"/>
  <c r="E171" i="42"/>
  <c r="D171" i="42"/>
  <c r="C171" i="42"/>
  <c r="B171" i="42"/>
  <c r="G36" i="46"/>
  <c r="H36" i="46"/>
  <c r="I36" i="46"/>
  <c r="J36" i="46"/>
  <c r="G37" i="46"/>
  <c r="H37" i="46"/>
  <c r="I37" i="46"/>
  <c r="J37" i="46"/>
  <c r="G38" i="46"/>
  <c r="H38" i="46"/>
  <c r="I38" i="46"/>
  <c r="J38" i="46"/>
  <c r="F37" i="46"/>
  <c r="F36" i="46"/>
  <c r="D12" i="44"/>
  <c r="E12" i="44"/>
  <c r="D12" i="45"/>
  <c r="E12" i="45"/>
  <c r="P326" i="47"/>
  <c r="P383" i="47"/>
  <c r="L27" i="39"/>
  <c r="L26" i="39"/>
  <c r="K27" i="39"/>
  <c r="K26" i="39"/>
  <c r="P369" i="47"/>
  <c r="P355" i="47"/>
  <c r="F48" i="48" l="1"/>
  <c r="F46" i="48"/>
  <c r="P144" i="39"/>
  <c r="P12" i="52"/>
  <c r="B6" i="48"/>
  <c r="B6" i="49"/>
  <c r="B6" i="42" s="1"/>
  <c r="B185" i="47"/>
  <c r="B187" i="47"/>
  <c r="B188" i="47"/>
  <c r="B189" i="47"/>
  <c r="O61" i="37"/>
  <c r="O416" i="47"/>
  <c r="O403" i="47"/>
  <c r="O355" i="47"/>
  <c r="P43" i="48"/>
  <c r="O43" i="48"/>
  <c r="D34" i="38"/>
  <c r="D33" i="38"/>
  <c r="I161" i="42"/>
  <c r="J161" i="42"/>
  <c r="K161" i="42"/>
  <c r="L161" i="42"/>
  <c r="I163" i="42"/>
  <c r="J163" i="42"/>
  <c r="K163" i="42"/>
  <c r="L163" i="42"/>
  <c r="B473" i="47"/>
  <c r="B120" i="43"/>
  <c r="B118" i="43"/>
  <c r="B110" i="43"/>
  <c r="B108" i="43"/>
  <c r="B100" i="43"/>
  <c r="B98" i="43"/>
  <c r="B90" i="43"/>
  <c r="B88" i="43"/>
  <c r="B80" i="43"/>
  <c r="B78" i="43"/>
  <c r="B70" i="43"/>
  <c r="B68" i="43"/>
  <c r="B60" i="43"/>
  <c r="B58" i="43"/>
  <c r="B50" i="43"/>
  <c r="B48" i="43"/>
  <c r="B40" i="43"/>
  <c r="B38" i="43"/>
  <c r="B30" i="43"/>
  <c r="B28" i="43"/>
  <c r="B20" i="43"/>
  <c r="B18" i="43"/>
  <c r="D31" i="38"/>
  <c r="D30" i="38"/>
  <c r="B37" i="49"/>
  <c r="B8" i="44"/>
  <c r="B12" i="43"/>
  <c r="B224" i="42"/>
  <c r="B64" i="42"/>
  <c r="B16" i="42"/>
  <c r="B19" i="39"/>
  <c r="B12" i="37"/>
  <c r="B2" i="37"/>
  <c r="B428" i="47"/>
  <c r="B339" i="47"/>
  <c r="B218" i="47"/>
  <c r="B94" i="47"/>
  <c r="D67" i="48"/>
  <c r="G289" i="42" l="1"/>
  <c r="G280" i="42"/>
  <c r="B6" i="46"/>
  <c r="B6" i="39"/>
  <c r="B6" i="37"/>
  <c r="B6" i="47"/>
  <c r="B6" i="45"/>
  <c r="B6" i="44"/>
  <c r="B6" i="43"/>
  <c r="B6" i="52"/>
  <c r="B9" i="46"/>
  <c r="B8" i="46"/>
  <c r="B28" i="46"/>
  <c r="B41" i="48"/>
  <c r="B12" i="47" l="1"/>
  <c r="L20" i="49"/>
  <c r="K20" i="49"/>
  <c r="J20" i="49"/>
  <c r="I20" i="49"/>
  <c r="H20" i="49"/>
  <c r="G20" i="49"/>
  <c r="F20" i="49"/>
  <c r="E20" i="49"/>
  <c r="D20" i="49"/>
  <c r="B20" i="49"/>
  <c r="B8" i="49"/>
  <c r="B4" i="49"/>
  <c r="B4" i="45" s="1"/>
  <c r="B99" i="48"/>
  <c r="B77" i="48"/>
  <c r="B71" i="48"/>
  <c r="B65" i="48"/>
  <c r="C8" i="38"/>
  <c r="C6" i="38"/>
  <c r="C31" i="48"/>
  <c r="B27" i="48"/>
  <c r="B5" i="48"/>
  <c r="P312" i="47"/>
  <c r="P298" i="47"/>
  <c r="O158" i="47"/>
  <c r="O12" i="52"/>
  <c r="O206" i="47" l="1"/>
  <c r="B53" i="44"/>
  <c r="B43" i="44"/>
  <c r="B33" i="44"/>
  <c r="B23" i="44"/>
  <c r="B381" i="42"/>
  <c r="B391" i="42"/>
  <c r="B313" i="42"/>
  <c r="B321" i="42"/>
  <c r="B183" i="42"/>
  <c r="B193" i="42"/>
  <c r="B203" i="42"/>
  <c r="B213" i="42"/>
  <c r="H147" i="42"/>
  <c r="I147" i="42" s="1"/>
  <c r="J147" i="42" s="1"/>
  <c r="H141" i="42"/>
  <c r="I141" i="42" s="1"/>
  <c r="J141" i="42" s="1"/>
  <c r="B53" i="45"/>
  <c r="B43" i="45"/>
  <c r="B33" i="45"/>
  <c r="B23" i="45"/>
  <c r="K14" i="52"/>
  <c r="B228" i="47"/>
  <c r="B233" i="47"/>
  <c r="B17" i="46" l="1"/>
  <c r="J131" i="48"/>
  <c r="E131" i="48"/>
  <c r="B131" i="48"/>
  <c r="B199" i="39"/>
  <c r="B278" i="42"/>
  <c r="B280" i="42"/>
  <c r="B43" i="42"/>
  <c r="B32" i="42"/>
  <c r="O117" i="37"/>
  <c r="O144" i="39"/>
  <c r="P61" i="37"/>
  <c r="I14" i="52"/>
  <c r="G14" i="52"/>
  <c r="F14" i="52"/>
  <c r="D14" i="52"/>
  <c r="B14" i="52"/>
  <c r="O255" i="47"/>
  <c r="P255" i="47"/>
  <c r="B81" i="42" l="1"/>
  <c r="B104" i="42"/>
  <c r="B243" i="42" s="1"/>
  <c r="B267" i="42" s="1"/>
  <c r="P37" i="46" l="1"/>
  <c r="P36" i="46"/>
  <c r="B53" i="48" l="1"/>
  <c r="P50" i="48"/>
  <c r="P48" i="48"/>
  <c r="O48" i="48"/>
  <c r="P47" i="48"/>
  <c r="O47" i="48"/>
  <c r="P158" i="47" l="1"/>
  <c r="B158" i="47" s="1"/>
  <c r="B12" i="52"/>
  <c r="P117" i="37"/>
  <c r="B117" i="37" s="1"/>
  <c r="B52" i="39"/>
  <c r="C99" i="47" l="1"/>
  <c r="E99" i="47"/>
  <c r="G99" i="47"/>
  <c r="I99" i="47"/>
  <c r="K99" i="47"/>
  <c r="J32" i="47"/>
  <c r="G32" i="47"/>
  <c r="E32" i="47"/>
  <c r="C32" i="47"/>
  <c r="O37" i="46" l="1"/>
  <c r="O36" i="46"/>
  <c r="J33" i="46"/>
  <c r="I33" i="46"/>
  <c r="L149" i="42" l="1"/>
  <c r="L145" i="42"/>
  <c r="L139" i="42"/>
  <c r="K149" i="42"/>
  <c r="K145" i="42"/>
  <c r="K139" i="42"/>
  <c r="L102" i="42"/>
  <c r="K258" i="42" s="1"/>
  <c r="K260" i="42" s="1"/>
  <c r="K261" i="42" s="1"/>
  <c r="K265" i="42" s="1"/>
  <c r="K102" i="42"/>
  <c r="J258" i="42" s="1"/>
  <c r="J260" i="42" s="1"/>
  <c r="J261" i="42" s="1"/>
  <c r="J265" i="42" s="1"/>
  <c r="L79" i="42"/>
  <c r="K234" i="42" s="1"/>
  <c r="K236" i="42" s="1"/>
  <c r="K237" i="42" s="1"/>
  <c r="K241" i="42" s="1"/>
  <c r="K79" i="42"/>
  <c r="J234" i="42" s="1"/>
  <c r="J236" i="42" s="1"/>
  <c r="J237" i="42" s="1"/>
  <c r="J241" i="42" s="1"/>
  <c r="K22" i="42"/>
  <c r="L69" i="42" s="1"/>
  <c r="L92" i="42" s="1"/>
  <c r="J22" i="42"/>
  <c r="K69" i="42" s="1"/>
  <c r="K92" i="42" s="1"/>
  <c r="K26" i="42"/>
  <c r="K30" i="42" s="1"/>
  <c r="J26" i="42"/>
  <c r="J30" i="42" s="1"/>
  <c r="L24" i="39"/>
  <c r="L49" i="39" s="1"/>
  <c r="I140" i="39" s="1"/>
  <c r="K24" i="39"/>
  <c r="K49" i="39" s="1"/>
  <c r="H140" i="39" s="1"/>
  <c r="L43" i="39"/>
  <c r="L37" i="39"/>
  <c r="L34" i="39"/>
  <c r="L31" i="39"/>
  <c r="K43" i="39"/>
  <c r="K37" i="39"/>
  <c r="K34" i="39"/>
  <c r="K31" i="39"/>
  <c r="K19" i="37"/>
  <c r="H4" i="53" s="1"/>
  <c r="J19" i="37"/>
  <c r="G4" i="53" s="1"/>
  <c r="K25" i="37"/>
  <c r="K30" i="37" s="1"/>
  <c r="J25" i="37"/>
  <c r="G39" i="53" l="1"/>
  <c r="Q4" i="53"/>
  <c r="H39" i="53"/>
  <c r="R4" i="53"/>
  <c r="L152" i="42"/>
  <c r="L160" i="42"/>
  <c r="L162" i="42"/>
  <c r="K152" i="42"/>
  <c r="K162" i="42"/>
  <c r="K160" i="42"/>
  <c r="L158" i="42"/>
  <c r="L159" i="42"/>
  <c r="K159" i="42"/>
  <c r="K158" i="42"/>
  <c r="J30" i="37"/>
  <c r="K147" i="42"/>
  <c r="K156" i="42" s="1"/>
  <c r="J230" i="42" s="1"/>
  <c r="J254" i="42" s="1"/>
  <c r="J278" i="42" s="1"/>
  <c r="K141" i="42"/>
  <c r="K135" i="42"/>
  <c r="L141" i="42"/>
  <c r="L135" i="42"/>
  <c r="L147" i="42"/>
  <c r="L156" i="42" s="1"/>
  <c r="K230" i="42" s="1"/>
  <c r="K254" i="42" s="1"/>
  <c r="K278" i="42" s="1"/>
  <c r="K28" i="39"/>
  <c r="K52" i="39"/>
  <c r="L28" i="39"/>
  <c r="L52" i="39"/>
  <c r="K28" i="37"/>
  <c r="K31" i="37" s="1"/>
  <c r="J35" i="46"/>
  <c r="J28" i="37"/>
  <c r="J31" i="37" s="1"/>
  <c r="I35" i="46"/>
  <c r="E36" i="39"/>
  <c r="E33" i="39"/>
  <c r="E30" i="39"/>
  <c r="R43" i="53" l="1"/>
  <c r="R53" i="53" s="1"/>
  <c r="H65" i="53"/>
  <c r="G65" i="53"/>
  <c r="Q43" i="53"/>
  <c r="Q53" i="53" s="1"/>
  <c r="P13" i="46"/>
  <c r="O13" i="46"/>
  <c r="B241" i="47"/>
  <c r="L65" i="53" l="1"/>
  <c r="Q65" i="53" s="1"/>
  <c r="G78" i="53"/>
  <c r="H78" i="53"/>
  <c r="M65" i="53"/>
  <c r="R65" i="53" s="1"/>
  <c r="C2" i="38"/>
  <c r="AD110" i="51"/>
  <c r="AC110" i="51"/>
  <c r="AB110" i="51"/>
  <c r="AA110" i="51"/>
  <c r="Z110" i="51"/>
  <c r="Y110" i="51"/>
  <c r="X110" i="51"/>
  <c r="AD109" i="51"/>
  <c r="AC109" i="51"/>
  <c r="AB109" i="51"/>
  <c r="AA109" i="51"/>
  <c r="Z109" i="51"/>
  <c r="Y109" i="51"/>
  <c r="X109" i="51"/>
  <c r="AD108" i="51"/>
  <c r="AC108" i="51"/>
  <c r="AB108" i="51"/>
  <c r="AA108" i="51"/>
  <c r="Z108" i="51"/>
  <c r="Y108" i="51"/>
  <c r="X108" i="51"/>
  <c r="AD107" i="51"/>
  <c r="AC107" i="51"/>
  <c r="AB107" i="51"/>
  <c r="AA107" i="51"/>
  <c r="Z107" i="51"/>
  <c r="Y107" i="51"/>
  <c r="X107" i="51"/>
  <c r="AD106" i="51"/>
  <c r="AC106" i="51"/>
  <c r="AB106" i="51"/>
  <c r="AA106" i="51"/>
  <c r="Z106" i="51"/>
  <c r="Y106" i="51"/>
  <c r="X106" i="51"/>
  <c r="W110" i="51"/>
  <c r="W109" i="51"/>
  <c r="W108" i="51"/>
  <c r="W107" i="51"/>
  <c r="W106" i="51"/>
  <c r="V110" i="51"/>
  <c r="U110" i="51"/>
  <c r="T110" i="51"/>
  <c r="S110" i="51"/>
  <c r="R110" i="51"/>
  <c r="Q110" i="51"/>
  <c r="P110" i="51"/>
  <c r="V109" i="51"/>
  <c r="U109" i="51"/>
  <c r="T109" i="51"/>
  <c r="S109" i="51"/>
  <c r="R109" i="51"/>
  <c r="Q109" i="51"/>
  <c r="P109" i="51"/>
  <c r="V108" i="51"/>
  <c r="U108" i="51"/>
  <c r="T108" i="51"/>
  <c r="S108" i="51"/>
  <c r="R108" i="51"/>
  <c r="Q108" i="51"/>
  <c r="P108" i="51"/>
  <c r="V107" i="51"/>
  <c r="U107" i="51"/>
  <c r="T107" i="51"/>
  <c r="S107" i="51"/>
  <c r="R107" i="51"/>
  <c r="Q107" i="51"/>
  <c r="P107" i="51"/>
  <c r="V106" i="51"/>
  <c r="U106" i="51"/>
  <c r="T106" i="51"/>
  <c r="S106" i="51"/>
  <c r="R106" i="51"/>
  <c r="Q106" i="51"/>
  <c r="P106" i="51"/>
  <c r="O110" i="51"/>
  <c r="O109" i="51"/>
  <c r="O108" i="51"/>
  <c r="O107" i="51"/>
  <c r="O106" i="51"/>
  <c r="L110" i="51"/>
  <c r="L109" i="51"/>
  <c r="L108" i="51"/>
  <c r="L107" i="51"/>
  <c r="L106" i="51"/>
  <c r="J110" i="51"/>
  <c r="J109" i="51"/>
  <c r="J108" i="51"/>
  <c r="J107" i="51"/>
  <c r="F8" i="51" l="1"/>
  <c r="N101" i="51"/>
  <c r="M101" i="51"/>
  <c r="N100" i="51"/>
  <c r="M100" i="51"/>
  <c r="N99" i="51"/>
  <c r="K99" i="51" s="1"/>
  <c r="M99" i="51"/>
  <c r="J99" i="51" s="1"/>
  <c r="N98" i="51"/>
  <c r="K98" i="51" s="1"/>
  <c r="M98" i="51"/>
  <c r="J98" i="51" s="1"/>
  <c r="N97" i="51"/>
  <c r="M97" i="51"/>
  <c r="L98" i="51"/>
  <c r="I98" i="51" s="1"/>
  <c r="L99" i="51"/>
  <c r="I99" i="51" s="1"/>
  <c r="L100" i="51"/>
  <c r="L101" i="51"/>
  <c r="L97" i="51"/>
  <c r="L96" i="51"/>
  <c r="M96" i="51"/>
  <c r="N96" i="51"/>
  <c r="I97" i="51" l="1"/>
  <c r="Y89" i="51"/>
  <c r="Z89" i="51"/>
  <c r="X89" i="51"/>
  <c r="U92" i="51"/>
  <c r="T92" i="51"/>
  <c r="U91" i="51"/>
  <c r="T91" i="51"/>
  <c r="U90" i="51"/>
  <c r="T90" i="51"/>
  <c r="U89" i="51"/>
  <c r="T89" i="51"/>
  <c r="S92" i="51"/>
  <c r="S91" i="51"/>
  <c r="S90" i="51"/>
  <c r="S89" i="51"/>
  <c r="R92" i="51"/>
  <c r="Q92" i="51"/>
  <c r="R91" i="51"/>
  <c r="Q91" i="51"/>
  <c r="R90" i="51"/>
  <c r="Q90" i="51"/>
  <c r="R89" i="51"/>
  <c r="Q89" i="51"/>
  <c r="P92" i="51"/>
  <c r="P91" i="51"/>
  <c r="P90" i="51"/>
  <c r="P89" i="51"/>
  <c r="L90" i="51"/>
  <c r="L91" i="51" s="1"/>
  <c r="L92" i="51" s="1"/>
  <c r="E91" i="51"/>
  <c r="E92" i="51" s="1"/>
  <c r="E90" i="51"/>
  <c r="I90" i="51"/>
  <c r="I91" i="51" s="1"/>
  <c r="I92" i="51" s="1"/>
  <c r="J90" i="51"/>
  <c r="J91" i="51" s="1"/>
  <c r="J92" i="51" s="1"/>
  <c r="D89" i="51"/>
  <c r="D90" i="51" l="1"/>
  <c r="D91" i="51" s="1"/>
  <c r="D92" i="51" s="1"/>
  <c r="D97" i="51"/>
  <c r="D106" i="51" s="1"/>
  <c r="D107" i="51" s="1"/>
  <c r="D108" i="51" s="1"/>
  <c r="D109" i="51" s="1"/>
  <c r="D110" i="51" s="1"/>
  <c r="M41" i="51"/>
  <c r="L41" i="51"/>
  <c r="M40" i="51"/>
  <c r="L40" i="51"/>
  <c r="M39" i="51"/>
  <c r="L39" i="51"/>
  <c r="M38" i="51"/>
  <c r="L38" i="51"/>
  <c r="K41" i="51"/>
  <c r="K40" i="51"/>
  <c r="K39" i="51"/>
  <c r="K38" i="51"/>
  <c r="H41" i="51"/>
  <c r="G41" i="51"/>
  <c r="H40" i="51"/>
  <c r="G40" i="51"/>
  <c r="H39" i="51"/>
  <c r="G39" i="51"/>
  <c r="H38" i="51"/>
  <c r="G38" i="51"/>
  <c r="F41" i="51"/>
  <c r="F40" i="51"/>
  <c r="F39" i="51"/>
  <c r="F38" i="51"/>
  <c r="R8" i="51"/>
  <c r="S8" i="51"/>
  <c r="R9" i="51"/>
  <c r="S9" i="51"/>
  <c r="R11" i="51"/>
  <c r="S11" i="51"/>
  <c r="R12" i="51"/>
  <c r="S12" i="51"/>
  <c r="R13" i="51"/>
  <c r="S13" i="51"/>
  <c r="Q13" i="51"/>
  <c r="Q12" i="51"/>
  <c r="Q11" i="51"/>
  <c r="Q9" i="51"/>
  <c r="Q8" i="51"/>
  <c r="M32" i="51"/>
  <c r="N32" i="51"/>
  <c r="M33" i="51"/>
  <c r="N33" i="51"/>
  <c r="M34" i="51"/>
  <c r="N34" i="51"/>
  <c r="L34" i="51"/>
  <c r="L33" i="51"/>
  <c r="L32" i="51"/>
  <c r="G32" i="51"/>
  <c r="H32" i="51"/>
  <c r="G33" i="51"/>
  <c r="H33" i="51"/>
  <c r="G34" i="51"/>
  <c r="H34" i="51"/>
  <c r="F34" i="51"/>
  <c r="F33" i="51"/>
  <c r="F32" i="51"/>
  <c r="M29" i="51"/>
  <c r="N29" i="51"/>
  <c r="L29" i="51"/>
  <c r="G29" i="51"/>
  <c r="H29" i="51"/>
  <c r="F29" i="51"/>
  <c r="M27" i="51"/>
  <c r="N27" i="51"/>
  <c r="L27" i="51"/>
  <c r="G27" i="51"/>
  <c r="H27" i="51"/>
  <c r="F27" i="51"/>
  <c r="M23" i="51"/>
  <c r="N23" i="51"/>
  <c r="L23" i="51"/>
  <c r="G23" i="51"/>
  <c r="H23" i="51"/>
  <c r="F23" i="51"/>
  <c r="G20" i="51"/>
  <c r="H20" i="51"/>
  <c r="M20" i="51"/>
  <c r="N20" i="51"/>
  <c r="L20" i="51"/>
  <c r="F20" i="51"/>
  <c r="M11" i="51"/>
  <c r="N11" i="51"/>
  <c r="M12" i="51"/>
  <c r="N12" i="51"/>
  <c r="M13" i="51"/>
  <c r="N13" i="51"/>
  <c r="M14" i="51"/>
  <c r="N14" i="51"/>
  <c r="M15" i="51"/>
  <c r="N15" i="51"/>
  <c r="L15" i="51"/>
  <c r="L14" i="51"/>
  <c r="L13" i="51"/>
  <c r="L11" i="51"/>
  <c r="L12" i="51"/>
  <c r="G11" i="51"/>
  <c r="J100" i="51" s="1"/>
  <c r="H11" i="51"/>
  <c r="K100" i="51" s="1"/>
  <c r="G12" i="51"/>
  <c r="J101" i="51" s="1"/>
  <c r="H12" i="51"/>
  <c r="K101" i="51" s="1"/>
  <c r="G13" i="51"/>
  <c r="H13" i="51"/>
  <c r="G14" i="51"/>
  <c r="H14" i="51"/>
  <c r="G15" i="51"/>
  <c r="H15" i="51"/>
  <c r="F15" i="51"/>
  <c r="F14" i="51"/>
  <c r="F13" i="51"/>
  <c r="F12" i="51"/>
  <c r="I101" i="51" s="1"/>
  <c r="F11" i="51"/>
  <c r="I100" i="51" s="1"/>
  <c r="F85" i="51" l="1"/>
  <c r="G85" i="51"/>
  <c r="H85" i="51"/>
  <c r="I85" i="51"/>
  <c r="J85" i="51"/>
  <c r="E85" i="51"/>
  <c r="F79" i="51"/>
  <c r="G79" i="51"/>
  <c r="F80" i="51"/>
  <c r="G80" i="51"/>
  <c r="E80" i="51"/>
  <c r="E79" i="51"/>
  <c r="F71" i="51" l="1"/>
  <c r="G71" i="51"/>
  <c r="E71" i="51"/>
  <c r="F65" i="51"/>
  <c r="G65" i="51"/>
  <c r="F66" i="51"/>
  <c r="G66" i="51"/>
  <c r="E66" i="51"/>
  <c r="E65" i="51"/>
  <c r="F60" i="51"/>
  <c r="G60" i="51"/>
  <c r="F61" i="51"/>
  <c r="G61" i="51"/>
  <c r="E61" i="51"/>
  <c r="E60" i="51"/>
  <c r="F56" i="51"/>
  <c r="G56" i="51"/>
  <c r="E56" i="51"/>
  <c r="F52" i="51"/>
  <c r="G52" i="51"/>
  <c r="E52" i="51"/>
  <c r="F50" i="51"/>
  <c r="G50" i="51"/>
  <c r="E50" i="51"/>
  <c r="M45" i="51"/>
  <c r="S45" i="51" s="1"/>
  <c r="N45" i="51"/>
  <c r="T45" i="51" s="1"/>
  <c r="M46" i="51"/>
  <c r="S46" i="51" s="1"/>
  <c r="N46" i="51"/>
  <c r="T46" i="51" s="1"/>
  <c r="M47" i="51"/>
  <c r="S47" i="51" s="1"/>
  <c r="N47" i="51"/>
  <c r="T47" i="51" s="1"/>
  <c r="M48" i="51"/>
  <c r="S48" i="51" s="1"/>
  <c r="N48" i="51"/>
  <c r="T48" i="51" s="1"/>
  <c r="M49" i="51"/>
  <c r="S49" i="51" s="1"/>
  <c r="N49" i="51"/>
  <c r="T49" i="51" s="1"/>
  <c r="M50" i="51"/>
  <c r="S50" i="51" s="1"/>
  <c r="N50" i="51"/>
  <c r="T50" i="51" s="1"/>
  <c r="L50" i="51"/>
  <c r="R50" i="51" s="1"/>
  <c r="L48" i="51"/>
  <c r="R48" i="51" s="1"/>
  <c r="L46" i="51"/>
  <c r="R46" i="51" s="1"/>
  <c r="L49" i="51"/>
  <c r="R49" i="51" s="1"/>
  <c r="L47" i="51"/>
  <c r="R47" i="51" s="1"/>
  <c r="L45" i="51"/>
  <c r="R45" i="51" s="1"/>
  <c r="M8" i="51" l="1"/>
  <c r="N8" i="51"/>
  <c r="L8" i="51"/>
  <c r="G8" i="51"/>
  <c r="J97" i="51" s="1"/>
  <c r="H8" i="51"/>
  <c r="K97" i="51" s="1"/>
  <c r="F45" i="51"/>
  <c r="G45" i="51"/>
  <c r="E45" i="51"/>
  <c r="N107" i="51" l="1"/>
  <c r="N108" i="51" s="1"/>
  <c r="N109" i="51" s="1"/>
  <c r="N110" i="51" s="1"/>
  <c r="F98" i="51"/>
  <c r="F99" i="51" s="1"/>
  <c r="F100" i="51" s="1"/>
  <c r="F101" i="51" s="1"/>
  <c r="D98" i="51"/>
  <c r="D99" i="51" s="1"/>
  <c r="D100" i="51" s="1"/>
  <c r="D101" i="51" s="1"/>
  <c r="P369" i="42" l="1"/>
  <c r="P167" i="42"/>
  <c r="P56" i="42"/>
  <c r="P123" i="39"/>
  <c r="P82" i="39"/>
  <c r="P68" i="39"/>
  <c r="P431" i="47"/>
  <c r="P416" i="47"/>
  <c r="P403" i="47"/>
  <c r="P342" i="47"/>
  <c r="P269" i="47"/>
  <c r="P206" i="47"/>
  <c r="P57" i="47"/>
  <c r="O369" i="42"/>
  <c r="O167" i="42"/>
  <c r="O56" i="42"/>
  <c r="O123" i="39"/>
  <c r="O82" i="39"/>
  <c r="O68" i="39"/>
  <c r="O431" i="47"/>
  <c r="O383" i="47"/>
  <c r="O369" i="47"/>
  <c r="O342" i="47"/>
  <c r="O269" i="47"/>
  <c r="O57" i="47"/>
  <c r="B57" i="47" l="1"/>
  <c r="H102" i="42"/>
  <c r="G258" i="42" s="1"/>
  <c r="G260" i="42" s="1"/>
  <c r="G261" i="42" s="1"/>
  <c r="G265" i="42" s="1"/>
  <c r="H79" i="42"/>
  <c r="G234" i="42" s="1"/>
  <c r="G236" i="42" s="1"/>
  <c r="G237" i="42" s="1"/>
  <c r="G241" i="42" s="1"/>
  <c r="I26" i="42"/>
  <c r="I30" i="42" s="1"/>
  <c r="H26" i="42"/>
  <c r="H30" i="42" s="1"/>
  <c r="G26" i="42"/>
  <c r="G30" i="42" s="1"/>
  <c r="O326" i="47" l="1"/>
  <c r="O459" i="47"/>
  <c r="J130" i="48" l="1"/>
  <c r="O312" i="47" l="1"/>
  <c r="O298" i="47"/>
  <c r="J289" i="42" l="1"/>
  <c r="K289" i="42"/>
  <c r="K286" i="42"/>
  <c r="K283" i="42"/>
  <c r="J283" i="42"/>
  <c r="J280" i="42"/>
  <c r="J286" i="42"/>
  <c r="K280" i="42"/>
  <c r="H289" i="42"/>
  <c r="I289" i="42"/>
  <c r="H286" i="42"/>
  <c r="I286" i="42"/>
  <c r="G286" i="42"/>
  <c r="H283" i="42"/>
  <c r="I283" i="42"/>
  <c r="G283" i="42"/>
  <c r="H280" i="42"/>
  <c r="I280" i="42"/>
  <c r="D38" i="49"/>
  <c r="D41" i="49"/>
  <c r="D48" i="49"/>
  <c r="D52" i="49"/>
  <c r="D55" i="49"/>
  <c r="D59" i="49"/>
  <c r="D62" i="49"/>
  <c r="D65" i="49"/>
  <c r="D68" i="49"/>
  <c r="D72" i="49"/>
  <c r="B223" i="47" l="1"/>
  <c r="B221" i="47"/>
  <c r="B123" i="39" l="1"/>
  <c r="B445" i="47" l="1"/>
  <c r="P32" i="39" l="1"/>
  <c r="O32" i="39"/>
  <c r="P29" i="39"/>
  <c r="O29" i="39"/>
  <c r="F22" i="37" l="1"/>
  <c r="B22" i="37"/>
  <c r="F23" i="37" l="1"/>
  <c r="B23" i="37"/>
  <c r="B459" i="47" l="1"/>
  <c r="B431" i="47" l="1"/>
  <c r="B52" i="49"/>
  <c r="B55" i="49"/>
  <c r="B41" i="49"/>
  <c r="B65" i="49" l="1"/>
  <c r="B59" i="49" l="1"/>
  <c r="B48" i="49" l="1"/>
  <c r="B38" i="49"/>
  <c r="B62" i="49"/>
  <c r="B68" i="49"/>
  <c r="B72" i="49"/>
  <c r="L37" i="49"/>
  <c r="K37" i="49"/>
  <c r="J37" i="49"/>
  <c r="I37" i="49"/>
  <c r="H37" i="49"/>
  <c r="G37" i="49"/>
  <c r="F37" i="49"/>
  <c r="E37" i="49"/>
  <c r="D37" i="49"/>
  <c r="B27" i="49" l="1"/>
  <c r="L25" i="49"/>
  <c r="K25" i="49"/>
  <c r="J25" i="49"/>
  <c r="I25" i="49"/>
  <c r="H25" i="49"/>
  <c r="G25" i="49"/>
  <c r="F25" i="49"/>
  <c r="E25" i="49"/>
  <c r="D25" i="49"/>
  <c r="B25" i="49"/>
  <c r="B15" i="49" l="1"/>
  <c r="B12" i="49"/>
  <c r="B10" i="49"/>
  <c r="L8" i="49"/>
  <c r="K8" i="49"/>
  <c r="J8" i="49"/>
  <c r="I8" i="49"/>
  <c r="H8" i="49"/>
  <c r="G8" i="49"/>
  <c r="F8" i="49"/>
  <c r="E8" i="49"/>
  <c r="D8" i="49"/>
  <c r="B4" i="52"/>
  <c r="E130" i="48"/>
  <c r="B130" i="48"/>
  <c r="B128" i="48"/>
  <c r="B121" i="48"/>
  <c r="B120" i="48"/>
  <c r="B123" i="48"/>
  <c r="B86" i="48"/>
  <c r="B119" i="48"/>
  <c r="L117" i="48"/>
  <c r="K117" i="48"/>
  <c r="J117" i="48"/>
  <c r="I117" i="48"/>
  <c r="H117" i="48"/>
  <c r="G117" i="48"/>
  <c r="E117" i="48"/>
  <c r="D117" i="48"/>
  <c r="C117" i="48"/>
  <c r="B117" i="48"/>
  <c r="B4" i="39" l="1"/>
  <c r="B4" i="47"/>
  <c r="B4" i="37"/>
  <c r="B4" i="43"/>
  <c r="B4" i="46"/>
  <c r="B4" i="42"/>
  <c r="B4" i="44"/>
  <c r="B38" i="48"/>
  <c r="B29" i="48"/>
  <c r="L27" i="48"/>
  <c r="K27" i="48"/>
  <c r="J27" i="48"/>
  <c r="I27" i="48"/>
  <c r="H27" i="48"/>
  <c r="G27" i="48"/>
  <c r="E27" i="48"/>
  <c r="D27" i="48"/>
  <c r="C27" i="48"/>
  <c r="B73" i="48"/>
  <c r="L71" i="48"/>
  <c r="K71" i="48"/>
  <c r="J71" i="48"/>
  <c r="I71" i="48"/>
  <c r="H71" i="48"/>
  <c r="G71" i="48"/>
  <c r="E71" i="48"/>
  <c r="D71" i="48"/>
  <c r="C71" i="48"/>
  <c r="B114" i="48" l="1"/>
  <c r="B109" i="48" l="1"/>
  <c r="B101" i="48"/>
  <c r="B107" i="48"/>
  <c r="B105" i="48"/>
  <c r="B103" i="48"/>
  <c r="B48" i="48" l="1"/>
  <c r="D45" i="48"/>
  <c r="B46" i="48"/>
  <c r="B43" i="48"/>
  <c r="B87" i="48" l="1"/>
  <c r="B83" i="48"/>
  <c r="B81" i="48"/>
  <c r="B79" i="48"/>
  <c r="B269" i="47" l="1"/>
  <c r="B416" i="47"/>
  <c r="B255" i="47"/>
  <c r="B326" i="47" l="1"/>
  <c r="B312" i="47"/>
  <c r="B298" i="47" l="1"/>
  <c r="B285" i="47" l="1"/>
  <c r="B282" i="47"/>
  <c r="B355" i="47"/>
  <c r="B403" i="47" l="1"/>
  <c r="B401" i="47"/>
  <c r="B400" i="47"/>
  <c r="B399" i="47"/>
  <c r="B397" i="47"/>
  <c r="B383" i="47" l="1"/>
  <c r="B369" i="47"/>
  <c r="B342" i="47"/>
  <c r="B206" i="47" l="1"/>
  <c r="B193" i="47"/>
  <c r="B172" i="47"/>
  <c r="B97" i="47" l="1"/>
  <c r="B83" i="47"/>
  <c r="B70" i="47"/>
  <c r="B28" i="47"/>
  <c r="B15" i="47"/>
  <c r="B10" i="47"/>
  <c r="B9" i="47"/>
  <c r="B8" i="47"/>
  <c r="B15" i="46"/>
  <c r="B14" i="46"/>
  <c r="B13" i="46"/>
  <c r="B11" i="46"/>
  <c r="B30" i="46"/>
  <c r="F33" i="46"/>
  <c r="G33" i="46" s="1"/>
  <c r="H33" i="46" s="1"/>
  <c r="B35" i="46"/>
  <c r="B36" i="46"/>
  <c r="B37" i="46"/>
  <c r="B38" i="46"/>
  <c r="F38" i="46"/>
  <c r="B8" i="52" l="1"/>
  <c r="B8" i="43"/>
  <c r="B9" i="43"/>
  <c r="B9" i="39"/>
  <c r="B9" i="37"/>
  <c r="B9" i="42"/>
  <c r="B8" i="39"/>
  <c r="B8" i="42"/>
  <c r="B8" i="37"/>
  <c r="B13" i="45"/>
  <c r="B10" i="45"/>
  <c r="B8" i="45"/>
  <c r="B13" i="44"/>
  <c r="B10" i="44"/>
  <c r="B332" i="42" l="1"/>
  <c r="B117" i="42" l="1"/>
  <c r="B15" i="43" l="1"/>
  <c r="B371" i="42"/>
  <c r="B351" i="42" l="1"/>
  <c r="E350" i="42"/>
  <c r="B345" i="42"/>
  <c r="F350" i="42" l="1"/>
  <c r="G350" i="42" s="1"/>
  <c r="H350" i="42" s="1"/>
  <c r="I350" i="42" s="1"/>
  <c r="J350" i="42" s="1"/>
  <c r="B305" i="42"/>
  <c r="B289" i="42"/>
  <c r="B286" i="42" l="1"/>
  <c r="B283" i="42"/>
  <c r="G278" i="42"/>
  <c r="B240" i="42"/>
  <c r="B264" i="42" s="1"/>
  <c r="B237" i="42"/>
  <c r="B261" i="42" s="1"/>
  <c r="H278" i="42" l="1"/>
  <c r="I278" i="42" s="1"/>
  <c r="G254" i="42" l="1"/>
  <c r="B254" i="42"/>
  <c r="B241" i="42"/>
  <c r="B265" i="42" s="1"/>
  <c r="B239" i="42"/>
  <c r="B263" i="42" s="1"/>
  <c r="B238" i="42"/>
  <c r="B262" i="42" s="1"/>
  <c r="B236" i="42"/>
  <c r="B260" i="42" s="1"/>
  <c r="B235" i="42"/>
  <c r="B259" i="42" s="1"/>
  <c r="B234" i="42"/>
  <c r="B258" i="42" s="1"/>
  <c r="B233" i="42"/>
  <c r="B257" i="42" s="1"/>
  <c r="B232" i="42"/>
  <c r="B256" i="42" s="1"/>
  <c r="G230" i="42"/>
  <c r="B230" i="42"/>
  <c r="B173" i="42"/>
  <c r="H163" i="42"/>
  <c r="H161" i="42"/>
  <c r="G159" i="42"/>
  <c r="G158" i="42"/>
  <c r="B163" i="42"/>
  <c r="B162" i="42"/>
  <c r="B161" i="42"/>
  <c r="B160" i="42"/>
  <c r="H230" i="42" l="1"/>
  <c r="I230" i="42" s="1"/>
  <c r="H254" i="42"/>
  <c r="I254" i="42" s="1"/>
  <c r="B159" i="42" l="1"/>
  <c r="B158" i="42"/>
  <c r="H156" i="42"/>
  <c r="B154" i="42"/>
  <c r="B150" i="42"/>
  <c r="I149" i="42"/>
  <c r="J149" i="42"/>
  <c r="H149" i="42"/>
  <c r="B151" i="42"/>
  <c r="B149" i="42"/>
  <c r="B147" i="42"/>
  <c r="J145" i="42"/>
  <c r="I145" i="42"/>
  <c r="H145" i="42"/>
  <c r="B141" i="42"/>
  <c r="I139" i="42"/>
  <c r="J139" i="42"/>
  <c r="H139" i="42"/>
  <c r="B133" i="42"/>
  <c r="B139" i="42"/>
  <c r="B138" i="42"/>
  <c r="B144" i="42" s="1"/>
  <c r="B137" i="42"/>
  <c r="B143" i="42" s="1"/>
  <c r="H135" i="42"/>
  <c r="I135" i="42" s="1"/>
  <c r="J135" i="42" s="1"/>
  <c r="B135" i="42"/>
  <c r="B131" i="42"/>
  <c r="B167" i="42"/>
  <c r="B227" i="42"/>
  <c r="B303" i="42"/>
  <c r="B348" i="42"/>
  <c r="J162" i="42" l="1"/>
  <c r="J160" i="42"/>
  <c r="I162" i="42"/>
  <c r="I160" i="42"/>
  <c r="H160" i="42"/>
  <c r="H162" i="42"/>
  <c r="B152" i="42"/>
  <c r="B145" i="42"/>
  <c r="H152" i="42"/>
  <c r="E70" i="51"/>
  <c r="J152" i="42"/>
  <c r="G70" i="51"/>
  <c r="I152" i="42"/>
  <c r="F70" i="51"/>
  <c r="I156" i="42"/>
  <c r="J156" i="42" s="1"/>
  <c r="J102" i="42"/>
  <c r="I258" i="42" s="1"/>
  <c r="I260" i="42" s="1"/>
  <c r="I261" i="42" s="1"/>
  <c r="I265" i="42" s="1"/>
  <c r="I102" i="42"/>
  <c r="H258" i="42" s="1"/>
  <c r="H260" i="42" s="1"/>
  <c r="H261" i="42" s="1"/>
  <c r="H265" i="42" s="1"/>
  <c r="B102" i="42"/>
  <c r="B101" i="42"/>
  <c r="B100" i="42"/>
  <c r="B99" i="42"/>
  <c r="B98" i="42"/>
  <c r="B94" i="42"/>
  <c r="H92" i="42"/>
  <c r="B92" i="42"/>
  <c r="I79" i="42"/>
  <c r="H234" i="42" s="1"/>
  <c r="H236" i="42" s="1"/>
  <c r="J79" i="42"/>
  <c r="I234" i="42" s="1"/>
  <c r="I236" i="42" l="1"/>
  <c r="I237" i="42" s="1"/>
  <c r="H237" i="42"/>
  <c r="I92" i="42"/>
  <c r="J92" i="42" s="1"/>
  <c r="H241" i="42" l="1"/>
  <c r="I241" i="42"/>
  <c r="B77" i="42"/>
  <c r="B78" i="42"/>
  <c r="P74" i="42" l="1"/>
  <c r="P97" i="42" s="1"/>
  <c r="O74" i="42"/>
  <c r="O97" i="42" s="1"/>
  <c r="P73" i="42"/>
  <c r="P96" i="42" s="1"/>
  <c r="O73" i="42"/>
  <c r="O96" i="42" s="1"/>
  <c r="P72" i="42"/>
  <c r="P95" i="42" s="1"/>
  <c r="O72" i="42"/>
  <c r="O95" i="42" s="1"/>
  <c r="B71" i="42"/>
  <c r="B95" i="42" l="1"/>
  <c r="B97" i="42"/>
  <c r="B96" i="42"/>
  <c r="B69" i="42"/>
  <c r="B79" i="42"/>
  <c r="B76" i="42"/>
  <c r="B75" i="42"/>
  <c r="B74" i="42"/>
  <c r="B73" i="42"/>
  <c r="B72" i="42"/>
  <c r="H69" i="42"/>
  <c r="B67" i="42"/>
  <c r="B56" i="42"/>
  <c r="B30" i="42"/>
  <c r="B29" i="42"/>
  <c r="B28" i="42"/>
  <c r="B26" i="42"/>
  <c r="B25" i="42"/>
  <c r="B369" i="42"/>
  <c r="B355" i="42"/>
  <c r="L56" i="42"/>
  <c r="K56" i="42"/>
  <c r="J56" i="42"/>
  <c r="I56" i="42"/>
  <c r="H56" i="42"/>
  <c r="G56" i="42"/>
  <c r="F56" i="42"/>
  <c r="E56" i="42"/>
  <c r="D56" i="42"/>
  <c r="B27" i="42"/>
  <c r="B24" i="42"/>
  <c r="G22" i="42"/>
  <c r="B19" i="42"/>
  <c r="B13" i="42"/>
  <c r="E43" i="39"/>
  <c r="E41" i="39"/>
  <c r="B41" i="39"/>
  <c r="E37" i="39"/>
  <c r="E35" i="39"/>
  <c r="B35" i="39"/>
  <c r="E34" i="39"/>
  <c r="E32" i="39"/>
  <c r="B185" i="39"/>
  <c r="B171" i="39"/>
  <c r="B157" i="39"/>
  <c r="B142" i="39"/>
  <c r="B138" i="39"/>
  <c r="B110" i="39"/>
  <c r="B96" i="39"/>
  <c r="B55" i="39"/>
  <c r="G52" i="39"/>
  <c r="G51" i="39"/>
  <c r="B51" i="39"/>
  <c r="B47" i="39"/>
  <c r="E31" i="39"/>
  <c r="E29" i="39"/>
  <c r="E28" i="39"/>
  <c r="E26" i="39"/>
  <c r="B26" i="39"/>
  <c r="B22" i="39"/>
  <c r="B17" i="39"/>
  <c r="B14" i="42" s="1"/>
  <c r="B16" i="39"/>
  <c r="B15" i="39"/>
  <c r="B13" i="39"/>
  <c r="B12" i="39"/>
  <c r="B12" i="42" s="1"/>
  <c r="I69" i="42" l="1"/>
  <c r="J69" i="42" s="1"/>
  <c r="H22" i="42"/>
  <c r="I22" i="42" s="1"/>
  <c r="B82" i="39" l="1"/>
  <c r="B68" i="39"/>
  <c r="L47" i="39"/>
  <c r="K47" i="39"/>
  <c r="J47" i="39"/>
  <c r="I47" i="39"/>
  <c r="H47" i="39"/>
  <c r="G47" i="39"/>
  <c r="F47" i="39"/>
  <c r="E47" i="39"/>
  <c r="D47" i="39"/>
  <c r="H49" i="39"/>
  <c r="J43" i="39"/>
  <c r="I43" i="39"/>
  <c r="H43" i="39"/>
  <c r="J37" i="39"/>
  <c r="I37" i="39"/>
  <c r="H37" i="39"/>
  <c r="J27" i="39"/>
  <c r="J26" i="39"/>
  <c r="I27" i="39"/>
  <c r="I26" i="39"/>
  <c r="J34" i="39"/>
  <c r="I34" i="39"/>
  <c r="H34" i="39"/>
  <c r="B32" i="39"/>
  <c r="B144" i="39"/>
  <c r="E140" i="39"/>
  <c r="H24" i="39"/>
  <c r="B29" i="39"/>
  <c r="J31" i="39"/>
  <c r="I31" i="39"/>
  <c r="H31" i="39"/>
  <c r="H28" i="39"/>
  <c r="B103" i="37"/>
  <c r="B88" i="37"/>
  <c r="B74" i="37"/>
  <c r="B48" i="37"/>
  <c r="B35" i="37"/>
  <c r="I30" i="37"/>
  <c r="B31" i="37"/>
  <c r="B30" i="37"/>
  <c r="F29" i="37"/>
  <c r="B29" i="37"/>
  <c r="F28" i="37"/>
  <c r="B28" i="37"/>
  <c r="F26" i="37"/>
  <c r="B26" i="37"/>
  <c r="H25" i="37"/>
  <c r="I25" i="37"/>
  <c r="G25" i="37"/>
  <c r="B25" i="37"/>
  <c r="F25" i="37"/>
  <c r="F21" i="37"/>
  <c r="B21" i="37"/>
  <c r="G19" i="37"/>
  <c r="B15" i="37"/>
  <c r="P10" i="37"/>
  <c r="B10" i="37" s="1"/>
  <c r="J158" i="42" l="1"/>
  <c r="J159" i="42"/>
  <c r="I159" i="42"/>
  <c r="I158" i="42"/>
  <c r="H30" i="37"/>
  <c r="H52" i="39"/>
  <c r="H158" i="42"/>
  <c r="H159" i="42"/>
  <c r="B2" i="44"/>
  <c r="B2" i="43"/>
  <c r="B2" i="42"/>
  <c r="B2" i="39"/>
  <c r="I52" i="39"/>
  <c r="B10" i="43"/>
  <c r="B10" i="42"/>
  <c r="B10" i="39"/>
  <c r="J52" i="39"/>
  <c r="H35" i="46"/>
  <c r="G35" i="46"/>
  <c r="F35" i="46"/>
  <c r="D79" i="53" s="1"/>
  <c r="G30" i="37"/>
  <c r="G28" i="37"/>
  <c r="G31" i="37" s="1"/>
  <c r="I28" i="37"/>
  <c r="I31" i="37" s="1"/>
  <c r="H28" i="37"/>
  <c r="H31" i="37" s="1"/>
  <c r="J28" i="39"/>
  <c r="I28" i="39"/>
  <c r="I49" i="39"/>
  <c r="J49" i="39" s="1"/>
  <c r="F140" i="39"/>
  <c r="G140" i="39" s="1"/>
  <c r="I24" i="39"/>
  <c r="B61" i="37"/>
  <c r="H19" i="37"/>
  <c r="I19" i="37" s="1"/>
  <c r="B5" i="49" l="1"/>
  <c r="J24" i="39"/>
  <c r="B5" i="42" l="1"/>
  <c r="B5" i="52"/>
  <c r="B5" i="46"/>
  <c r="B5" i="44"/>
  <c r="B5" i="39"/>
  <c r="B5" i="45"/>
  <c r="B5" i="43"/>
  <c r="B5" i="47"/>
  <c r="B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tc={B4ED72AE-67B5-4DEB-AD48-968830D17F54}</author>
    <author>tc={A79F0F3E-2992-4F70-A23B-6ADD9B270C27}</author>
    <author>tc={0BB3A996-C5B5-466C-9EE2-9D6C00FEA6A9}</author>
    <author>tc={80FA8EFC-3816-4397-8A7C-393551169111}</author>
  </authors>
  <commentList>
    <comment ref="B5" authorId="0" shapeId="0" xr:uid="{B4ED72AE-67B5-4DEB-AD48-968830D17F54}">
      <text>
        <t>[Threaded comment]
Your version of Excel allows you to read this threaded comment; however, any edits to it will get removed if the file is opened in a newer version of Excel. Learn more: https://go.microsoft.com/fwlink/?linkid=870924
Comment:
    If there are “copies” in a consecutive column you can copy that block, but if not you have copy them separately.</t>
      </text>
    </comment>
    <comment ref="L5" authorId="1" shapeId="0" xr:uid="{A79F0F3E-2992-4F70-A23B-6ADD9B270C27}">
      <text>
        <t>[Threaded comment]
Your version of Excel allows you to read this threaded comment; however, any edits to it will get removed if the file is opened in a newer version of Excel. Learn more: https://go.microsoft.com/fwlink/?linkid=870924
Comment:
    If there are “copies” in a consecutive column you can copy that block, but if not you have copy them separately.</t>
      </text>
    </comment>
    <comment ref="B67" authorId="2" shapeId="0" xr:uid="{0BB3A996-C5B5-466C-9EE2-9D6C00FEA6A9}">
      <text>
        <t xml:space="preserve">[Threaded comment]
Your version of Excel allows you to read this threaded comment; however, any edits to it will get removed if the file is opened in a newer version of Excel. Learn more: https://go.microsoft.com/fwlink/?linkid=870924
Comment:
    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
      </text>
    </comment>
    <comment ref="B79" authorId="3" shapeId="0" xr:uid="{80FA8EFC-3816-4397-8A7C-393551169111}">
      <text>
        <t xml:space="preserve">[Threaded comment]
Your version of Excel allows you to read this threaded comment; however, any edits to it will get removed if the file is opened in a newer version of Excel. Learn more: https://go.microsoft.com/fwlink/?linkid=870924
Comment:
    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<sst xmlns="http://schemas.openxmlformats.org/spreadsheetml/2006/main" count="1489" uniqueCount="845">
  <si>
    <t>PUBLIC</t>
  </si>
  <si>
    <t>QUESTIONNAIRE DUE DATE</t>
  </si>
  <si>
    <t>Veuillez retourner le questionnaire rempli en utilisant l’une des options suivantes :</t>
  </si>
  <si>
    <t>CERTIFICATION</t>
  </si>
  <si>
    <t>ATTESTATION</t>
  </si>
  <si>
    <t>FIRM INFORMATION</t>
  </si>
  <si>
    <t>RENSEIGNEMENTS SUR L’ENTREPRISE</t>
  </si>
  <si>
    <t>Firm Address</t>
  </si>
  <si>
    <t>Adresse de l'entreprise</t>
  </si>
  <si>
    <t>Website Address</t>
  </si>
  <si>
    <t>Adresse du site Web</t>
  </si>
  <si>
    <t>Provide the names and addresses of other locations, facilities, and outlets in Canada on behalf of which your company is responding.</t>
  </si>
  <si>
    <t>Name of Authorized Official</t>
  </si>
  <si>
    <t>Nom du représentant autorisé</t>
  </si>
  <si>
    <t>Title of Authorized Official</t>
  </si>
  <si>
    <t>Titre du représentant autorisé</t>
  </si>
  <si>
    <t>Telephone</t>
  </si>
  <si>
    <t>Téléphone</t>
  </si>
  <si>
    <t>CONFIRMATION OF REPORTED DATA</t>
  </si>
  <si>
    <t>CONFIRMATION DES DONNÉES DÉCLARÉES</t>
  </si>
  <si>
    <t>Question 1</t>
  </si>
  <si>
    <t>Question 2</t>
  </si>
  <si>
    <t>Firm Name</t>
  </si>
  <si>
    <t xml:space="preserve">Dénomination sociale de l'entreprise </t>
  </si>
  <si>
    <t>Role in the Industry</t>
  </si>
  <si>
    <t>Rôle dans l'industrie</t>
  </si>
  <si>
    <t>Question 3</t>
  </si>
  <si>
    <t>Question 4</t>
  </si>
  <si>
    <t>Question 5</t>
  </si>
  <si>
    <t>Facility Name and Location</t>
  </si>
  <si>
    <t>Question 6</t>
  </si>
  <si>
    <t>Question 7</t>
  </si>
  <si>
    <t>What other products, if any, can be produced on the same equipment used to produce the goods?</t>
  </si>
  <si>
    <t>Question 8</t>
  </si>
  <si>
    <t>Question 9</t>
  </si>
  <si>
    <t>Question 10</t>
  </si>
  <si>
    <t>Question 11</t>
  </si>
  <si>
    <t>Question 12</t>
  </si>
  <si>
    <t>Question 13</t>
  </si>
  <si>
    <t>Question 14</t>
  </si>
  <si>
    <t>Production</t>
  </si>
  <si>
    <t>Export Sales</t>
  </si>
  <si>
    <t>Ventes à l'exportation</t>
  </si>
  <si>
    <t>For Sale in Canada</t>
  </si>
  <si>
    <t>Pour les ventes au Canada</t>
  </si>
  <si>
    <t>Total</t>
  </si>
  <si>
    <t>INCOME STATEMENT FOR TOTAL FIRM</t>
  </si>
  <si>
    <t>ÉTAT DES RÉSULTATS POUR L'ENSEMBLE DE L'ENTREPRISE</t>
  </si>
  <si>
    <t xml:space="preserve">Net Sales Value </t>
  </si>
  <si>
    <t xml:space="preserve">Cost of Goods Sold </t>
  </si>
  <si>
    <t>Coût des marchandises vendues</t>
  </si>
  <si>
    <t>Gross Margin (Loss)</t>
  </si>
  <si>
    <t>Marge bénéficiaire brute (perte brute)</t>
  </si>
  <si>
    <t xml:space="preserve">General, Selling, and Administrative Expenses </t>
  </si>
  <si>
    <t>Frais généraux, de vente, et d'administration</t>
  </si>
  <si>
    <t xml:space="preserve">Financial Expenses </t>
  </si>
  <si>
    <t>Charges financières</t>
  </si>
  <si>
    <t>Net Income (Loss) Before Taxes</t>
  </si>
  <si>
    <t>Revenu net (perte nette) avant impôts</t>
  </si>
  <si>
    <t xml:space="preserve">Beginning Inventory of Goods in Process </t>
  </si>
  <si>
    <t>Stock d'ouverture des marchandises en cours de fabrication</t>
  </si>
  <si>
    <t xml:space="preserve">All Other Direct Materials Used </t>
  </si>
  <si>
    <t>Toutes les autres matières directes utilisées</t>
  </si>
  <si>
    <t>Direct Employment Wages Paid</t>
  </si>
  <si>
    <t xml:space="preserve">Le montant des salaires associé à l’emploi direct </t>
  </si>
  <si>
    <t>Charges indirectes de fabrication</t>
  </si>
  <si>
    <t>Cost of Goods Manufactured</t>
  </si>
  <si>
    <t xml:space="preserve">Coût des marchandises fabriquées </t>
  </si>
  <si>
    <t>Direct Employment</t>
  </si>
  <si>
    <t>Emploi direct</t>
  </si>
  <si>
    <t>Indirect Employment</t>
  </si>
  <si>
    <t>Emploi indirect</t>
  </si>
  <si>
    <t>Net Sales Value</t>
  </si>
  <si>
    <t>Valeur de vente nette</t>
  </si>
  <si>
    <t>Beginning Inventory</t>
  </si>
  <si>
    <t>Stock d'ouverture</t>
  </si>
  <si>
    <t>Cost of Goods Sold</t>
  </si>
  <si>
    <t>General, Selling, and Administrative Expenses</t>
  </si>
  <si>
    <t xml:space="preserve">Frais généraux, de vente, et d'administration </t>
  </si>
  <si>
    <t>Verification</t>
  </si>
  <si>
    <t>INVESTMENTS</t>
  </si>
  <si>
    <t>INVESTISSEMENTS</t>
  </si>
  <si>
    <t>Productivity</t>
  </si>
  <si>
    <t>Productivité</t>
  </si>
  <si>
    <t>Employment</t>
  </si>
  <si>
    <t>Emplois</t>
  </si>
  <si>
    <t>Wages</t>
  </si>
  <si>
    <t>Salaires</t>
  </si>
  <si>
    <t>Return on investment</t>
  </si>
  <si>
    <t>Rendement du capital investi</t>
  </si>
  <si>
    <t>Growth</t>
  </si>
  <si>
    <t>Croissance</t>
  </si>
  <si>
    <t xml:space="preserve">Ability to raise capital </t>
  </si>
  <si>
    <t>Capacité de réunir des capitaux</t>
  </si>
  <si>
    <t>Production Development Efforts</t>
  </si>
  <si>
    <t xml:space="preserve">Projets de développement de la production </t>
  </si>
  <si>
    <t>Other relevant factors</t>
  </si>
  <si>
    <t xml:space="preserve">Autres facteurs pertinents </t>
  </si>
  <si>
    <t>I understand that checking this box constitutes my legally binding signature.</t>
  </si>
  <si>
    <t>Je comprends que le fait de cocher cette case constitue ma signature juridiquement contraignante.</t>
  </si>
  <si>
    <t>Quels autres produits, le cas échéant, pourraient être fabriqués à l’aide du même outillage utilisé pour la production des marchandises?</t>
  </si>
  <si>
    <t>Other Expenses</t>
  </si>
  <si>
    <t>Autres dépenses</t>
  </si>
  <si>
    <t>CUSTOMS TARIFF</t>
  </si>
  <si>
    <t>TARIF DES DOUANES</t>
  </si>
  <si>
    <t>SUBMITTING THE QUESTIONNAIRE RESPONSE</t>
  </si>
  <si>
    <t>TRANSMISSION DU QUESTIONNAIRE REMPLI</t>
  </si>
  <si>
    <t>E-mail Address</t>
  </si>
  <si>
    <t>Date</t>
  </si>
  <si>
    <t>Provide a brief history of your firm, with particular emphasis on activities regarding the goods.</t>
  </si>
  <si>
    <t>Donnez un bref historique de votre entreprise, en insistant plus particulièrement sur les activités entourant les marchandises.</t>
  </si>
  <si>
    <t>If your firm is publicly traded, specify the stock exchange and trading symbol.</t>
  </si>
  <si>
    <t>Si votre entreprise est cotée en bourse, précisez quelle bourse et le symbole boursier.</t>
  </si>
  <si>
    <t xml:space="preserve">Dénomination sociale et emplacement de l'établissement </t>
  </si>
  <si>
    <t>PUBLIC COMMENTS</t>
  </si>
  <si>
    <t>COMMENTAIRES PUBLICS</t>
  </si>
  <si>
    <t xml:space="preserve">Explain in detail how your firm determines practical plant capacity. </t>
  </si>
  <si>
    <t xml:space="preserve">Fournissez des détails sur la façon dont votre entreprise détermine la capacité pratique des usines. </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</si>
  <si>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</si>
  <si>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</si>
  <si>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</si>
  <si>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</si>
  <si>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</si>
  <si>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Fournissez l'état du coût des marchandises fabriquées de votre entreprise pour ses ventes au Canada et à l'exportation des marchandises produites au Canada.</t>
  </si>
  <si>
    <t>Report your firm’s past and projected investments in facilities for the goods for each period specified.</t>
  </si>
  <si>
    <t>Indiquez les investissements antérieurs et prévus de votre entreprise consacrés à ses installations des marchandises pour chaque période indiquée.</t>
  </si>
  <si>
    <t>Provide a description of your firm’s major past and projected investments, in which facilities they took or will take place and the reasons for those investments.</t>
  </si>
  <si>
    <t>Décrivez les principaux investissements antérieurs et prévus de votre entreprise, les installations qui en sont l’objet ou en ont été l’objet et les motifs de ces investissements.</t>
  </si>
  <si>
    <t>Beginning inventory</t>
  </si>
  <si>
    <t>Ending inventory</t>
  </si>
  <si>
    <t>English</t>
  </si>
  <si>
    <t>Français</t>
  </si>
  <si>
    <t>Variable</t>
  </si>
  <si>
    <t>French</t>
  </si>
  <si>
    <t>Case Number</t>
  </si>
  <si>
    <t>The Goods</t>
  </si>
  <si>
    <t xml:space="preserve">Product information and a glossary of terms can be found in the Info tab.
</t>
  </si>
  <si>
    <t>Des informations sur le produit et un glossaire de termes sont disponibles dans l'onglet Info.</t>
  </si>
  <si>
    <t xml:space="preserve">Use the AddPro tab if more space is needed.
</t>
  </si>
  <si>
    <t>Production pour les ventes au Canada</t>
  </si>
  <si>
    <t>Production for sale in Canada</t>
  </si>
  <si>
    <t>Production for export sales</t>
  </si>
  <si>
    <t>Production pour les ventes à l'exportation</t>
  </si>
  <si>
    <t>Production for internal use or further internal processing</t>
  </si>
  <si>
    <t>Production of other products produced using the same equipment</t>
  </si>
  <si>
    <t>Production d'autres produits fabriqués avec le même équipement</t>
  </si>
  <si>
    <t>Capacity utilization rate of the goods</t>
  </si>
  <si>
    <t>Taux d'utilisation des capacités des marchandises</t>
  </si>
  <si>
    <t>%</t>
  </si>
  <si>
    <t>Total capacity utilization rate</t>
  </si>
  <si>
    <t>Taux d'utilisation total des capacités</t>
  </si>
  <si>
    <t>Capacité pratique des usines</t>
  </si>
  <si>
    <t>For the questions in this tab, note the following:</t>
  </si>
  <si>
    <t>Pour les questions de cet onglet, notez ce qui suit :</t>
  </si>
  <si>
    <t>Trade Level 1 (plural)</t>
  </si>
  <si>
    <t>Delivery Cost</t>
  </si>
  <si>
    <t>Coût de livraison</t>
  </si>
  <si>
    <t>Décrivez les plans de votre entreprise pour gérer les niveaux de stocks au cours des deux prochaines années. Fournissez les motifs et les hypothèses sous-tendant ces objectifs et ces stratégies.</t>
  </si>
  <si>
    <t>Provide your firm’s strategies and objectives for the next two years with respect to the domestic sales of domestic production of the goods. Provide the rationale and assumptions underlying these strategies and objectives.</t>
  </si>
  <si>
    <t>Fournissez les stratégies et les objectifs de votre entreprise pour les deux prochaines années en ce qui concerne les ventes intérieures de la production nationale des marchandises. Fournir la justification et les hypothèses qui sous-tendent ces stratégies et objectifs.</t>
  </si>
  <si>
    <t>Provide your firm’s strategies and objectives for the next two years with respect to the export sales of the goods. Provide the rationale and assumptions underlying these strategies and objectives.</t>
  </si>
  <si>
    <t>Fournissez les stratégies et les objectifs de votre entreprise pour les deux prochaines années en ce qui concerne les ventes à l'exportation des marchandises. Fournir la justification et les hypothèses qui sous-tendent ces stratégies et objectifs.</t>
  </si>
  <si>
    <t>Fournissez les stratégies et les objectifs de votre entreprise pour les deux prochaines années en ce qui concerne les prix des marchandises. Fournir la justification et les hypothèses qui sous-tendent ces stratégies et objectifs.</t>
  </si>
  <si>
    <t>Vérification</t>
  </si>
  <si>
    <t>Complete the income statement for your total firm. Report total results for all products sold by your firm, including but not limited to the goods. These amounts should correspond to those reported in your firm's audited financial statements.</t>
  </si>
  <si>
    <t>Remplissez l’état des résultats pour l’ensemble de l’entreprise. Veuillez déclarer les résultats totaux pour tous les produits vendus par votre entreprise, y compris sans en exclure les marchandises. Ces montants doivent correspondre à ceux indiqués dans les états financiers vérifiés de votre entreprise.</t>
  </si>
  <si>
    <r>
      <t xml:space="preserve">List the top three direct materials used in your firm's production of the goods </t>
    </r>
    <r>
      <rPr>
        <b/>
        <sz val="10.5"/>
        <rFont val="Calibri"/>
        <family val="2"/>
        <scheme val="minor"/>
      </rPr>
      <t>by value</t>
    </r>
    <r>
      <rPr>
        <sz val="10.5"/>
        <rFont val="Calibri"/>
        <family val="2"/>
        <scheme val="minor"/>
      </rPr>
      <t>.</t>
    </r>
  </si>
  <si>
    <t>Énumérez les trois principales matières directes utilisées dans la production des marchandises par votre entreprise, en fonction de leur valeur.</t>
  </si>
  <si>
    <t>Direct material used 1</t>
  </si>
  <si>
    <t>La matière directe utilisée 1</t>
  </si>
  <si>
    <t>Direct material used 2</t>
  </si>
  <si>
    <t>La matière directe utilisée 2</t>
  </si>
  <si>
    <t>Direct material used 3</t>
  </si>
  <si>
    <t>La matière directe utilisée 3</t>
  </si>
  <si>
    <t>Ending Inventory of Goods in Process</t>
  </si>
  <si>
    <t>For Export Sales</t>
  </si>
  <si>
    <t>Pour les ventes à l'exportation</t>
  </si>
  <si>
    <t>Provide your firm's employment, hours worked and wages paid with regard to the production of the goods. Include employment used in the production for domestic sales, for export sales, and for internal use or further processing.</t>
  </si>
  <si>
    <t>Nombre d'employés</t>
  </si>
  <si>
    <t>#</t>
  </si>
  <si>
    <t>Number of Hours Worked</t>
  </si>
  <si>
    <t>Nombre d'heures travaillées</t>
  </si>
  <si>
    <t>Direct Employment - Domestic and Export Sales</t>
  </si>
  <si>
    <t>Emploi direct - ventes nationales et ventes à l'exportation</t>
  </si>
  <si>
    <t>Direct Employment - Internal Use or Further Internal Processing</t>
  </si>
  <si>
    <t>Emploi direct - utilisées à l'interne ou destinées à la transformation ultérieure à l’interne</t>
  </si>
  <si>
    <t>Production Volume per Direct Employee</t>
  </si>
  <si>
    <t>Volume de production par employé direct</t>
  </si>
  <si>
    <t>Production Volume per Direct Employment Hours Worked</t>
  </si>
  <si>
    <t>Total Wages per Direct Employee</t>
  </si>
  <si>
    <t>Salaires totaux par employé direct</t>
  </si>
  <si>
    <t>Total Wages per Indirect Employee</t>
  </si>
  <si>
    <t>Salaires totaux par employé indirect</t>
  </si>
  <si>
    <t>Hourly Wages per Direct Employee</t>
  </si>
  <si>
    <t>Hourly Wages per Indirect Employee</t>
  </si>
  <si>
    <t>Year</t>
  </si>
  <si>
    <t>Année</t>
  </si>
  <si>
    <t>Duration</t>
  </si>
  <si>
    <t xml:space="preserve">Durée  </t>
  </si>
  <si>
    <t>Cause</t>
  </si>
  <si>
    <t>Raison</t>
  </si>
  <si>
    <t>Event 1</t>
  </si>
  <si>
    <t>Événement 1</t>
  </si>
  <si>
    <t>Event 2</t>
  </si>
  <si>
    <t>Événement 2</t>
  </si>
  <si>
    <t>Event 3</t>
  </si>
  <si>
    <t>Événement 3</t>
  </si>
  <si>
    <t>Event 4</t>
  </si>
  <si>
    <t>Événement 4</t>
  </si>
  <si>
    <t>Event 5</t>
  </si>
  <si>
    <t>Événement 5</t>
  </si>
  <si>
    <t xml:space="preserve">Complete the income statement for your firm's sales in Canada and sales for export of the goods produced in Canada. This statement is to be prepared using a full absorption costing method and is to be reported on a calendar-year basis. </t>
  </si>
  <si>
    <t>Fournissez l'état des résultats de votre entreprise pour ses ventes au Canada et à l'exportation des marchandises produites au Canada. Cet état doit être préparé en utilisant la méthode du coût de revient complet et déclaré selon le régime de l’année civile.</t>
  </si>
  <si>
    <t>Coût des marchandises fabriquées</t>
  </si>
  <si>
    <t xml:space="preserve">Ending Inventory </t>
  </si>
  <si>
    <t>Investments</t>
  </si>
  <si>
    <t>Investissements</t>
  </si>
  <si>
    <t>Décrivez les plans de votre entreprise pour gérer le coût des matières au cours des deux prochaines années. Fournissez les motifs et les hypothèses sous-tendant ces objectifs et ces stratégies.</t>
  </si>
  <si>
    <t>Décrivez les plans de votre entreprise pour gérer le rendement financier des deux prochaines années. Fournissez les motifs et les hypothèses sous-tendant ces objectifs et ces stratégies.</t>
  </si>
  <si>
    <t>Comments</t>
  </si>
  <si>
    <t>Commentaires</t>
  </si>
  <si>
    <t>Comment 1</t>
  </si>
  <si>
    <t>Commentaire 1</t>
  </si>
  <si>
    <t>Comment 2</t>
  </si>
  <si>
    <t>Commentaire 2</t>
  </si>
  <si>
    <t>Comment 3</t>
  </si>
  <si>
    <t>Commentaire 3</t>
  </si>
  <si>
    <t>Comment 4</t>
  </si>
  <si>
    <t>Commentaire 4</t>
  </si>
  <si>
    <t>Comment 5</t>
  </si>
  <si>
    <t>Commentaire 5</t>
  </si>
  <si>
    <t xml:space="preserve">Use the AddPub tab if more space is needed.
</t>
  </si>
  <si>
    <t>Utilisez l'onglet AddPub si vous avez besoin de plus d'espace.</t>
  </si>
  <si>
    <t>Provide the following information associated with your firm's Canadian production of all products.</t>
  </si>
  <si>
    <t>Fournissez les renseignements suivants associés à la production canadienne de tous les produits de votre entreprise.</t>
  </si>
  <si>
    <t>Describe how delivery of the goods sold by your firm is paid for.</t>
  </si>
  <si>
    <t>Price Premium</t>
  </si>
  <si>
    <t xml:space="preserve"> Majoration du prix</t>
  </si>
  <si>
    <t>Question 15</t>
  </si>
  <si>
    <t>Question 16</t>
  </si>
  <si>
    <t>Question 17</t>
  </si>
  <si>
    <t>Question 18</t>
  </si>
  <si>
    <t>Employment levels</t>
  </si>
  <si>
    <t>Les niveaux d’emploi de votre entreprise</t>
  </si>
  <si>
    <t>Employees’ wages</t>
  </si>
  <si>
    <t>Les salaires de vos employés</t>
  </si>
  <si>
    <t>Hours worked</t>
  </si>
  <si>
    <t>Le nombre d’heures de travail</t>
  </si>
  <si>
    <t>Pension plans</t>
  </si>
  <si>
    <t>Le régime de pension</t>
  </si>
  <si>
    <t>Benefits</t>
  </si>
  <si>
    <t>Les avantages sociaux</t>
  </si>
  <si>
    <t>Worker training and safety</t>
  </si>
  <si>
    <t>La formation et la sécurité des travailleurs.</t>
  </si>
  <si>
    <t>Question 19</t>
  </si>
  <si>
    <t>Question 20</t>
  </si>
  <si>
    <t>Question 21</t>
  </si>
  <si>
    <t>Question 22</t>
  </si>
  <si>
    <t>Question 23</t>
  </si>
  <si>
    <t>Question 24</t>
  </si>
  <si>
    <t>In which language would you prefer to complete this questionnaire?</t>
  </si>
  <si>
    <t>Due Date</t>
  </si>
  <si>
    <t>Failure to complete the questionnaire by the due date may result in the Tribunal issuing a production order, pursuant to section 17 of the Canadian International Trade Tribunal Act, to compel the production of a questionnaire response.</t>
  </si>
  <si>
    <t>Product Defn</t>
  </si>
  <si>
    <t xml:space="preserve">This questionnaire is divided into two parts:
</t>
  </si>
  <si>
    <t xml:space="preserve">Le présent questionnaire est divisé en deux parties :
</t>
  </si>
  <si>
    <t>The completed questionnaire can be submitted using one of the following methods:</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</si>
  <si>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</si>
  <si>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</si>
  <si>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HS Code defn change date</t>
  </si>
  <si>
    <t>HS Codes before change</t>
  </si>
  <si>
    <t>HS Codes after change</t>
  </si>
  <si>
    <t>Question 25</t>
  </si>
  <si>
    <t>Question 26</t>
  </si>
  <si>
    <t>Data Validation comments</t>
  </si>
  <si>
    <t>Describe your firm's production processes for the goods and provide flow charts illustrating the processes.</t>
  </si>
  <si>
    <t>Décrivez les processus de production de votre entreprise pour les marchandises et fournissez des organigrammes illustrant les processus.</t>
  </si>
  <si>
    <t>Note: Public/non-confidential information in this table is automatically generated from the information provided in the "Pro 1" and "Pro 2" tabs. Any changes to this public summary must therefore be made in the "Pro 1" and "Pro 2" tabs.</t>
  </si>
  <si>
    <t>Note : L’information publique/non confidentielle dans ce tableau est générée automatiquement à partir de l’information fournie sous les onglets « Pro 1 » et « Pro 2 ». Par conséquent, toute modification à apporter à ce résumé public/non confidentiel doit être faite sous les onglets « Pro 1 » et « Pro 2 ».</t>
  </si>
  <si>
    <t xml:space="preserve">If any of the calculated capacity utilization rates are higher than 100%, explain why this has occurred.
</t>
  </si>
  <si>
    <t>Number of Direct Employees Affected</t>
  </si>
  <si>
    <t>Nombre d'employés directs concernés</t>
  </si>
  <si>
    <t>References to "the goods" in this questionnaire refer to:</t>
  </si>
  <si>
    <t>Les références aux « marchandises » dans ce questionnaire font référence à :</t>
  </si>
  <si>
    <t xml:space="preserve">Description and specifications of the goods produced </t>
  </si>
  <si>
    <t>Description et spécifications des marchandises produites</t>
  </si>
  <si>
    <t>Si cette installation ne produit pas les marchandises, quelles modifications seraient nécessaires pour pouvoir produire les marchandises?</t>
  </si>
  <si>
    <t>If this facility does not produce the goods, what modifications would be needed to be able to produce the goods?</t>
  </si>
  <si>
    <t>Explain circumstances where Canadian purchasers are willing to pay a price premium for the goods produced in Canada and what the amount of that premium would be.</t>
  </si>
  <si>
    <t>Votre entreprise envisage-t-elle d'augmenter ou de diminuer la capacité pratique de son usine de production de marchandises au cours des deux prochaines années ? Incluez les dates cibles, la capacité pratique cible de l’usine, les usines concernées et les raisons du changement.</t>
  </si>
  <si>
    <t>Votre entreprise envisage-t-elle d'augmenter, de diminuer ou d'arrêter sa production de marchandises, soit dans les installations qui produisent actuellement les marchandises, soit dans les installations actuellement utilisées pour fabriquer d'autres produits, au cours des deux prochaines années? Fournissez les motifs et les hypothèses sous-tendant ces objectifs et ces stratégies.</t>
  </si>
  <si>
    <t>Votre entreprise envisage-t-elle de modifier la gamme de produits fabriqués sur le même équipement au cours des deux prochaines années? Fournissez les motifs et les hypothèses sous-tendant ces objectifs et ces stratégies.</t>
  </si>
  <si>
    <t>Indicate the primary industries of your customers of the goods.</t>
  </si>
  <si>
    <t>Indiquez dans quels segments de marché ce produit est vendu.</t>
  </si>
  <si>
    <t xml:space="preserve">Primary Industry 1 </t>
  </si>
  <si>
    <t>Segment de marché 1</t>
  </si>
  <si>
    <t>Primary Industry 2</t>
  </si>
  <si>
    <t>Segment de marché 2</t>
  </si>
  <si>
    <t>Primary Industry 3</t>
  </si>
  <si>
    <t>Segment de marché 3</t>
  </si>
  <si>
    <t>Using data provided in Question 1 on the Pro 1 tab with the data provided in Question 1 on the Pro 2 tab, the questionnaire calculates ending inventory as follows:</t>
  </si>
  <si>
    <t>Difference between ending inventory in Question 1 on the Pro 2 tab and the calculated ending inventory</t>
  </si>
  <si>
    <t>If the volume of ending inventory in Question 1 on the Pro 2 tab differs from the calculated ending inventory, explain why there is a difference.</t>
  </si>
  <si>
    <t>Provide your firm’s strategies and objectives for the next two years with respect to the pricing of the goods. Provide the rationale and assumptions underlying these strategies and objectives.</t>
  </si>
  <si>
    <t>Type</t>
  </si>
  <si>
    <t xml:space="preserve">When submitting the completed questionnaire using the secure E-filing service, designate the questionnaire as confidential. Note that the information in the public (blue) tabs in your questionnaire will be treated as public information.
</t>
  </si>
  <si>
    <t>Select Yes or No</t>
  </si>
  <si>
    <t xml:space="preserve">If your firm has more than one location, facility or outlet, submit a consolidated response to the questionnaire.
</t>
  </si>
  <si>
    <t>Cost of goods manufactured</t>
  </si>
  <si>
    <t>Cost of goods sold</t>
  </si>
  <si>
    <t>Direct employment</t>
  </si>
  <si>
    <t>Financial expenses</t>
  </si>
  <si>
    <t>General, selling and administrative expenses</t>
  </si>
  <si>
    <t>Indirect employment</t>
  </si>
  <si>
    <t>Net delivered selling value</t>
  </si>
  <si>
    <t>Net sales value</t>
  </si>
  <si>
    <t>Practical plant capacity</t>
  </si>
  <si>
    <t>L’emploi direct</t>
  </si>
  <si>
    <t>Frais généraux, de vente et d'administration</t>
  </si>
  <si>
    <t>L'emploi indirect</t>
  </si>
  <si>
    <t>Valeur de vente nette rendue</t>
  </si>
  <si>
    <t xml:space="preserve">La capacité pratique des usines
</t>
  </si>
  <si>
    <t xml:space="preserve">The direct costs attributable to the production of the goods sold by a company. This amount includes costs that are directly tied to the production of the goods, such as the cost of labour, materials, and manufacturing overhead (cost of goods manufactured). It excludes indirect expenses such as distribution costs and sales force costs. </t>
  </si>
  <si>
    <t xml:space="preserve">Des coûts directs associés à la production des marchandises vendues par une entreprise. Ce montant comprend les coûts directement liés à la production de marchandises, comme les coûts pour la main-d'œuvre, la matière première et les frais indirects de fabrication (Coût des marchandises fabriquées). Sont exclues les dépenses indirectes telles que les frais de distribution et les coûts liés à la force de vente. </t>
  </si>
  <si>
    <t>Les frais occasionnés par le financement d’une entreprise. Ces frais comprennent le versement de dividendes aux investisseurs, les intérêts des emprunts, les frais de rachat d’actions, les gains ou les pertes dans les opérations de change et autres dépenses occasionnées par le financement.</t>
  </si>
  <si>
    <t>Frais liés au fonctionnement normal d’une entreprise et non directement à la fabrication d’un produit. Ceux-ci comprennent les dépenses liées à la vente et à la promotion d’un produit ainsi qu’à la gestion de l’entreprise. Ces frais peuvent aussi comprendre des dépenses telles que les salaires du personnel de gestion et de vente, la publicité, les frais de consultation, les honoraires d’avocats, le loyer, les fournitures de bureau et les assurances.</t>
  </si>
  <si>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</si>
  <si>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</si>
  <si>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plans to manage financial performance in the next two years. Provide the rationale and assumptions underlying these strategies and objectives.</t>
  </si>
  <si>
    <t>For additional details, view the "Info" tab.</t>
  </si>
  <si>
    <t xml:space="preserve">Questions relating to this questionnaire should be directed to:
</t>
  </si>
  <si>
    <t xml:space="preserve">Toutes les questions relatives au présent questionnaire doivent être adressées à :
</t>
  </si>
  <si>
    <t>Firm Name (In English and French, if applicable)</t>
  </si>
  <si>
    <t>Dénomination sociale (en français et en anglais, le cas échéant)</t>
  </si>
  <si>
    <t>Si votre entreprise possède plusieurs sites, installations ou points de vente, soumettez une réponse consolidée au questionnaire.</t>
  </si>
  <si>
    <t>Fournissez les noms et adresses des autres emplacements, installations et points de vente au Canada au nom desquels votre entreprise répond.</t>
  </si>
  <si>
    <t>Pour plus de détails, consultez l’onglet « Info ».</t>
  </si>
  <si>
    <t>Adresse de l’entreprise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</si>
  <si>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</si>
  <si>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</si>
  <si>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Expenses incurred by a business due to its financing activities. Financing expenses include the outflow of cash to investors through dividends, interest from loans, costs from repurchasing stock, currency gains or losses, and other expenses from financing activities.</t>
  </si>
  <si>
    <t>Nature of association</t>
  </si>
  <si>
    <t>What publications or indices does your firm use to track the prices of direct materials used in the production of the goods?</t>
  </si>
  <si>
    <t>Quelles publications ou indices votre entreprise utilise-t-elle pour suivre les prix des matières directes utilisées dans la production des marchandises?</t>
  </si>
  <si>
    <t>Décrivez comment les coûts de livraison des marchandises vendues par votre entreprise sont payés.</t>
  </si>
  <si>
    <t>Expliquez les circonstances dans lesquelles les acheteurs canadiens sont prêts à payer une prime pour les marchandises produites au Canada. Quel serait le montant de cette prime?</t>
  </si>
  <si>
    <t>Si votre entreprise désire ajouter des commentaires concernant vos réponses, vous les inscrivez ici. Indiquez à quelle question se rapportent vos commentaires.</t>
  </si>
  <si>
    <t>Does your firm have any plans to increase or decrease its practical plant capacity of the goods in the next two years? Include target dates, target practical plant capacity, the plants involved and the reasons for the change.</t>
  </si>
  <si>
    <t>Does your firm have any plans to increase, decrease or shut down its production of the goods, either at facilities currently producing the goods or currently being used to produce other products, in the next two years? Provide the rationale and assumptions underlying these strategies and objectives.</t>
  </si>
  <si>
    <t>Does your firm have any plans to change the product mix of the goods produced on the same equipment, in the next two years? Provide the rationale and assumptions underlying these strategies and objectives.</t>
  </si>
  <si>
    <t>Production utilisée à l'interne ou destinée à la transformation ultérieure à l’interne</t>
  </si>
  <si>
    <t xml:space="preserve">Complete the statement of the cost of goods manufactured for your firm's sales in Canada and export sales of the goods produced in Canada. </t>
  </si>
  <si>
    <t xml:space="preserve">Factory overhead </t>
  </si>
  <si>
    <t>Number of employees</t>
  </si>
  <si>
    <t>Wages paid</t>
  </si>
  <si>
    <t>Salaires payés</t>
  </si>
  <si>
    <t>Salaires horaires par employé direct</t>
  </si>
  <si>
    <t>Salaires horaires par employé indirect</t>
  </si>
  <si>
    <t>Fournissez l’emploi, les heures travaillées et les salaires payés de votre entreprise pour sa production des marchandises. Inclure les emplois utilisés dans la production pour les ventes intérieures, pour les ventes à l’exportation et pour l’utilisation interne ou la transformation ultérieure.</t>
  </si>
  <si>
    <t>COMMENTAIRES PROTÉGÉS</t>
  </si>
  <si>
    <t>Confirmez que toutes les valeurs déclarées dans ce questionnaire sont en dollars canadiens.</t>
  </si>
  <si>
    <t>Confirm that all values reported in this questionnaire are in Canadian Dollars.</t>
  </si>
  <si>
    <t>1000 character limit | limite de 1000 caractères</t>
  </si>
  <si>
    <t>Adresse courriel</t>
  </si>
  <si>
    <t>Perf</t>
  </si>
  <si>
    <t>Domestic Sales</t>
  </si>
  <si>
    <t>Total Firm</t>
  </si>
  <si>
    <t>Cost of goods manufactured ¹</t>
  </si>
  <si>
    <t>$000</t>
  </si>
  <si>
    <t>Tonnes</t>
  </si>
  <si>
    <t xml:space="preserve">Volume of goods manufactured </t>
  </si>
  <si>
    <t>Gross margin (loss)</t>
  </si>
  <si>
    <t xml:space="preserve">Direct materials used </t>
  </si>
  <si>
    <t>Direct labour</t>
  </si>
  <si>
    <t>Other expenses</t>
  </si>
  <si>
    <t>Less: ending inventory</t>
  </si>
  <si>
    <t>Net income (loss) before taxes</t>
  </si>
  <si>
    <t xml:space="preserve">Cost of goods manufactured </t>
  </si>
  <si>
    <t>Income statement</t>
  </si>
  <si>
    <t>Net sales volume (tonnes)</t>
  </si>
  <si>
    <t>AvgCost</t>
  </si>
  <si>
    <t>DM1</t>
  </si>
  <si>
    <t>DM2</t>
  </si>
  <si>
    <t>DM3</t>
  </si>
  <si>
    <t>All Other Direct Materials Used</t>
  </si>
  <si>
    <t>OtherPerf</t>
  </si>
  <si>
    <t>Practical plant capacity (tonnes)  |  Capacité pratique des usines (tonnes)</t>
  </si>
  <si>
    <t>Production (tonnes)</t>
  </si>
  <si>
    <t>For domestic sales  |  Pour les ventes nationales</t>
  </si>
  <si>
    <t xml:space="preserve">For export sales  |  Pour les ventes à l'exportation </t>
  </si>
  <si>
    <t xml:space="preserve">For further internal processing  |  Pour la transformation ultérieure
</t>
  </si>
  <si>
    <t>Total - Production</t>
  </si>
  <si>
    <t>Other goods produced on the same equipment</t>
  </si>
  <si>
    <t xml:space="preserve">Export sales  |  Ventes à l'exportation </t>
  </si>
  <si>
    <t>Total - Volume (tonnes)</t>
  </si>
  <si>
    <t>Total - Value ($000)  |  Valeur (000 $)</t>
  </si>
  <si>
    <t>Total - Unit value ($/tonne)  |  Valeur unitaire ($/tonne)</t>
  </si>
  <si>
    <t>Number of employees  |  Nombre d'employés</t>
  </si>
  <si>
    <t>Direct employment  |  Emploi direct</t>
  </si>
  <si>
    <t>Indirect employment  |  Emploi indirect</t>
  </si>
  <si>
    <t>Total - Number of employees  |  Total - Nombre d'employés</t>
  </si>
  <si>
    <t>Hours worked (000)  |  Nombre d'heures travaillées (000)</t>
  </si>
  <si>
    <t>Total - Hours worked (000)  |  Nombre d'heures travaillées (000)</t>
  </si>
  <si>
    <t>Projected  |  Projection</t>
  </si>
  <si>
    <t>Investments ($000)  |  Investissements (000 $)</t>
  </si>
  <si>
    <t>ImpMkts</t>
  </si>
  <si>
    <t>Respondent</t>
  </si>
  <si>
    <t>Resp. Type</t>
  </si>
  <si>
    <t>Trade Level</t>
  </si>
  <si>
    <t>DIST VS EU</t>
  </si>
  <si>
    <t>Exporter</t>
  </si>
  <si>
    <t>de minimis</t>
  </si>
  <si>
    <t>Source</t>
  </si>
  <si>
    <t>Other Country</t>
  </si>
  <si>
    <t>Transaction</t>
  </si>
  <si>
    <t>Sales to:</t>
  </si>
  <si>
    <t>Vol - 2020</t>
  </si>
  <si>
    <t>Vol - 2021</t>
  </si>
  <si>
    <t>Vol - 2022</t>
  </si>
  <si>
    <t>Val - 2020</t>
  </si>
  <si>
    <t>Val - 2021</t>
  </si>
  <si>
    <t>Val - 2022</t>
  </si>
  <si>
    <t>1 - Producer</t>
  </si>
  <si>
    <t>-</t>
  </si>
  <si>
    <t>DOM</t>
  </si>
  <si>
    <t>Dom</t>
  </si>
  <si>
    <t>Dom-Sls</t>
  </si>
  <si>
    <t>1 - Distributor</t>
  </si>
  <si>
    <t>2 - End user</t>
  </si>
  <si>
    <t>Regional</t>
  </si>
  <si>
    <t>Respondent Type</t>
  </si>
  <si>
    <t>From</t>
  </si>
  <si>
    <t>Section</t>
  </si>
  <si>
    <t>Region</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</si>
  <si>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</si>
  <si>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</si>
  <si>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</si>
  <si>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</si>
  <si>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</si>
  <si>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</si>
  <si>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</si>
  <si>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</si>
  <si>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</si>
  <si>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</si>
  <si>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</si>
  <si>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</si>
  <si>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</si>
  <si>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A - DOM</t>
  </si>
  <si>
    <t>Account #1</t>
  </si>
  <si>
    <t>Account #2</t>
  </si>
  <si>
    <t>Account #3</t>
  </si>
  <si>
    <t>Account #4</t>
  </si>
  <si>
    <t>Account #5</t>
  </si>
  <si>
    <t>PRODUCTION</t>
  </si>
  <si>
    <t>1 - Domestic</t>
  </si>
  <si>
    <t>1 - Primes</t>
  </si>
  <si>
    <t>2 - Seconds</t>
  </si>
  <si>
    <t>2 - Export</t>
  </si>
  <si>
    <t>3 - Further Processing</t>
  </si>
  <si>
    <t>VOLUME</t>
  </si>
  <si>
    <t>VALUE</t>
  </si>
  <si>
    <t>UNIT VALUE</t>
  </si>
  <si>
    <t>Wages ($000)</t>
  </si>
  <si>
    <t>Total - Wages ($000)</t>
  </si>
  <si>
    <t>Tonnes / employee (direct)</t>
  </si>
  <si>
    <t>Tonnes / hour worked (direct)</t>
  </si>
  <si>
    <t>Inventories</t>
  </si>
  <si>
    <t>Total - Value ($000)</t>
  </si>
  <si>
    <t>Total - Unit value ($/tonne)</t>
  </si>
  <si>
    <t>Inquiry Type</t>
  </si>
  <si>
    <t>Sheet Type</t>
  </si>
  <si>
    <t>Del Cost Percentage of Value</t>
  </si>
  <si>
    <t>Volume</t>
  </si>
  <si>
    <t xml:space="preserve">% </t>
  </si>
  <si>
    <t>% Distribution</t>
  </si>
  <si>
    <t>TopAccounts</t>
  </si>
  <si>
    <t>De minimis</t>
  </si>
  <si>
    <t>Q1  |  T1 2023</t>
  </si>
  <si>
    <t>Q2  |  T2 2023</t>
  </si>
  <si>
    <t>Q3  |  T3 2023</t>
  </si>
  <si>
    <t>Q4  |  T4 2023</t>
  </si>
  <si>
    <t>Q1  |  T1 2024</t>
  </si>
  <si>
    <t>Q2  |  T2 2024</t>
  </si>
  <si>
    <t>Q3  |  T3 2024</t>
  </si>
  <si>
    <t>Q4  |  T4 2024</t>
  </si>
  <si>
    <t>Net Delivered Selling Value</t>
  </si>
  <si>
    <t>2. E-mail to citt-tcce@tribunal.gc.ca if you accept the associated risks and you are filing information that belongs to your firm only.</t>
  </si>
  <si>
    <t>Direct Material No. 1</t>
  </si>
  <si>
    <t>Direct Material No. 2</t>
  </si>
  <si>
    <t>Direct Material No. 3</t>
  </si>
  <si>
    <t>CAD</t>
  </si>
  <si>
    <t>Describe your firm’s plans to manage the cost of direct materials for the next two years. Provide the rationale and assumptions underlying these strategies and objectives.</t>
  </si>
  <si>
    <t>Maximum length reached. Use the AddPub tab to add further info. | La limite maximale de caractères est atteinte. Utilisez l'onglet AddPub pour ajouter plus d'information.</t>
  </si>
  <si>
    <t>Maximum length reached. Use the AddPro tab to add further info. | La limite maximale de caractères est atteinte. Utilisez l'onglet AddPro pour ajouter plus d'information.</t>
  </si>
  <si>
    <t>Int period 1</t>
  </si>
  <si>
    <t>Int period 2</t>
  </si>
  <si>
    <t>Export sales</t>
  </si>
  <si>
    <t>Should your firm wish to add any comments related to its responses, submit them here. Be sure to indicate the applicable question number.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</si>
  <si>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</si>
  <si>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</si>
  <si>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The value of your sales after the deduction of returns, allowances for damaged or missing goods and any discounts, rebates and incentives offered.</t>
  </si>
  <si>
    <t>Trade Level 2 (plural)</t>
  </si>
  <si>
    <t>If no, explain.</t>
  </si>
  <si>
    <t>Si non, expliquez.</t>
  </si>
  <si>
    <t>Produced the goods</t>
  </si>
  <si>
    <t>Produit les marchandises</t>
  </si>
  <si>
    <t>Imported the goods from any country as the importer of record</t>
  </si>
  <si>
    <t>• Report all sales to Canadian and foreign associated firms.</t>
  </si>
  <si>
    <t>• Report all sales as of the date of shipment to the customer or the customer’s warehouse.</t>
  </si>
  <si>
    <t>• Report all values in Canadian dollars (CAD).</t>
  </si>
  <si>
    <t>• Déclarez toutes les ventes aux entreprises associées canadiennes et étrangères.</t>
  </si>
  <si>
    <t>• Déclarez toutes les ventes à compter de la date de l’expédition au client ou à son entrepôt.</t>
  </si>
  <si>
    <t>• Déclarez toutes les valeurs en dollars canadiens (CAD).</t>
  </si>
  <si>
    <t xml:space="preserve">• The statements are to be prepared using a full absorption costing method and are to be reported on a calendar-year basis. 
</t>
  </si>
  <si>
    <t xml:space="preserve">• Les états doivent être établis selon la méthode du coût d'absorption totale et doivent être déclarés sur la base de l'année civile. </t>
  </si>
  <si>
    <t>Expliquez si cette installation produit les marchandises destinées au marché canadien et/ou au marché d'exportation</t>
  </si>
  <si>
    <t>Explain whether this facility produces the goods for the Canadian market and/or the export market</t>
  </si>
  <si>
    <t>Si l'un ou l'autre des taux d'utilisation de la capacité, tel que calculé, est supérieur à 100 %, expliquez.</t>
  </si>
  <si>
    <t>En utilisant les données fournies à la question 1 sur l'onglet Pro 1 avec les données fournies à la question 1 sur l'onglet Pro 2, le questionnaire calcule le stock de clôture comme suit :</t>
  </si>
  <si>
    <t>Stock de clôture</t>
  </si>
  <si>
    <t>Différence entre le stock de clôture à la question 1 sur l'onglet Pro 2 et le stock de clôture calculé</t>
  </si>
  <si>
    <t>Stock de clôture des marchandises en cours de fabrication</t>
  </si>
  <si>
    <t>Important notes for formatting</t>
  </si>
  <si>
    <t>Unit of measure (plural)</t>
  </si>
  <si>
    <t>Unit of measure (singular)</t>
  </si>
  <si>
    <t>GRADES</t>
  </si>
  <si>
    <t>Minimum</t>
  </si>
  <si>
    <t>Maximum</t>
  </si>
  <si>
    <t>Steel Grade</t>
  </si>
  <si>
    <t>Nuance d'acier</t>
  </si>
  <si>
    <t>Sold in Canada or exported</t>
  </si>
  <si>
    <t>Vendus au Canada ou exportés</t>
  </si>
  <si>
    <t>Diamètre extérieur (mm)</t>
  </si>
  <si>
    <t>Outside Diameter (mm)</t>
  </si>
  <si>
    <t>Épaisseur de la paroi (mm)</t>
  </si>
  <si>
    <t>Wall Thickness (mm)</t>
  </si>
  <si>
    <t>Length (m)</t>
  </si>
  <si>
    <t>Longueur (m)</t>
  </si>
  <si>
    <t>Finish
(i.e. Bare or Coated)</t>
  </si>
  <si>
    <t>Total production of the goods in Canada</t>
  </si>
  <si>
    <t>Production totale des marchandises au Canada</t>
  </si>
  <si>
    <t>La valeur de vos ventes après déduction des escomptes au comptant, des remises sur quantité et des escomptes reportés, des rabais, des taxes, des ristournes et des primes, qu’ils soient indiqués ou non sur la facture. Incluez le coût de livraison.</t>
  </si>
  <si>
    <t>La valeur de vos ventes après déduction des retours, rabais pour marchandises endommagées ou manquantes et tous rabais, escomptes et incitatifs offerts.</t>
  </si>
  <si>
    <t>Describe your firm’s plans to manage inventory levels in the next two years. Provide the rationale and assumptions underlying these strategies and objectives.</t>
  </si>
  <si>
    <t>Provide the proportion of your total net delivered selling value for sales in Canada reported in Question 1 that was represented by delivery costs.</t>
  </si>
  <si>
    <t>Indiquez la proportion de la valeur totale de vos ventes au Canada déclarée à la question 1 qui a été représentée par les frais de livraison.</t>
  </si>
  <si>
    <t>Describe "Other expenses".</t>
  </si>
  <si>
    <t>Décrire les "Autres dépenses".</t>
  </si>
  <si>
    <t>Does the combined net sales value reported in this question exceed your firm's total net sales value reported in question 1 in this tab?</t>
  </si>
  <si>
    <t>No</t>
  </si>
  <si>
    <t>Non</t>
  </si>
  <si>
    <t>Does the combined ending inventory reported in this question differ from your firm's total ending inventory reported in question 1 of the Pro 2 tab?</t>
  </si>
  <si>
    <t>Yes, modify the amounts or explain below.</t>
  </si>
  <si>
    <t>Oui, modifier les données ou expliquez ci-dessous.</t>
  </si>
  <si>
    <t>La valeur combinées des ventes nettes déclarée dans cette question dépasse-t-elle la valeur totale des ventes nettes de votre entreprise déclarée à la question 1 de cet onglet?</t>
  </si>
  <si>
    <t>Does the net sales value reported in this question differ from the net delivered sales values (For Sale in Canada) reported in question 1 of the Pro 2 tab?</t>
  </si>
  <si>
    <t>Does the net sales value reported in this question differ from the net delivered sales values (For Export Sales) reported in question 1 of the Pro 2 tab?</t>
  </si>
  <si>
    <t>La valeur des ventes nettes déclarée dans cette question diffère-t-elle des valeurs des ventes nettes livrées déclarées (pour les ventes au Canada) à la question 1 de l'onglet Pro 2?</t>
  </si>
  <si>
    <t>La valeur des ventes nettes déclarée dans cette question diffère-t-elle des valeurs des ventes nettes livrées déclarées (pour les ventes à l'exportation) à la question 1 de l'onglet Pro 2?</t>
  </si>
  <si>
    <t>Identifiez et expliquez tout effet négatif à l'égard des facteurs suivants au cours des prochaines deux années advenant l'annulation des conclusions ou de l'ordonnance. Fournissez des pièces justificatives dans la mesure du possible.</t>
  </si>
  <si>
    <t>Identify and explain any negative effects on any of the following factors in the next two years if the finding or order is rescinded. Provide supporting documents to the extent available.</t>
  </si>
  <si>
    <t>Provide your firm’s strategies and objectives for the next two years with respect to your firm's market share in Canada. Provide the rationale and assumptions underlying these strategies and objectives.</t>
  </si>
  <si>
    <t>Fournissez les stratégies et les objectifs de votre entreprise pour les deux prochaines années en ce qui concerne la part du marché Canadien de votre entreprise. Fournir la justification et les hypothèses qui sous-tendent ces stratégies et objectifs.</t>
  </si>
  <si>
    <t>NEGATIVE EFFECTS OF RESCISSION</t>
  </si>
  <si>
    <t>EFFETS NÉGATIFS DE L'ANNULATION</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</si>
  <si>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</si>
  <si>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</si>
  <si>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The greatest level of output from the machinery and equipment used in the production of the goods and all other products (using the same equipment) that your plants can achieve on a continuous basis within the framework of a realistic work pattern. Consideration should be given to the typical product mix, number of shifts per day, annual operating days, etc., over the past five years.</t>
  </si>
  <si>
    <t>Complete the following table for your firm's Canadian production of the goods and other goods produced on the same equipment. 
Note: other products produced on the same equipment are any other products besides the goods as defined in the "Intro" tab that are produced using the same equipment.</t>
  </si>
  <si>
    <t>Traitement de la surface 
(c.-à.d. recouverts ou non recouverts)</t>
  </si>
  <si>
    <t>Le stock final combiné déclaré dans cette question diffère-t-il du stock final total de votre entreprise déclaré à la question 1 de l'onglet Pro 2?</t>
  </si>
  <si>
    <t>2. Par courriel à l’adresse tcce-citt@tribunal.gc.ca si vous acceptez les risques connexes et vous transmettez des renseignements qui sont ceux de votre entreprise seulement.</t>
  </si>
  <si>
    <t>Insert and merge rows where needed to expand height of text boxes.</t>
  </si>
  <si>
    <t>N/A</t>
  </si>
  <si>
    <t>Instructions</t>
  </si>
  <si>
    <t>• Report only sales of your firm’s production in Canada. Sales of goods purchased from other Canadian producers should be excluded.</t>
  </si>
  <si>
    <t>• Indiquez seulement les ventes effectuées à partir de la production de votre entreprise au Canada. Les ventes de marchandises achetées auprès d’autres producteurs canadiens doivent être exclues.</t>
  </si>
  <si>
    <t>Subject Countries (incl. French pronouns)</t>
  </si>
  <si>
    <t>PRODUCERS' QUESTIONNAIRE</t>
  </si>
  <si>
    <t>QUESTIONNAIRE À L’INTENTION DES PRODUCTEURS</t>
  </si>
  <si>
    <t>PRODUCERS' QUESTIONNAIRE | QUESTIONNAIRE À L’INTENTION DES PRODUCTEURS</t>
  </si>
  <si>
    <t>INTRODUCTION</t>
  </si>
  <si>
    <t>LANGUAGE PREFERENCE | PRÉFÉRENCE LINGUISTIQUE</t>
  </si>
  <si>
    <t>DEFINITION OF "THE GOODS"</t>
  </si>
  <si>
    <t>LA DÉFINITION "DES MARCHANDISES"</t>
  </si>
  <si>
    <t>Additional Product Info</t>
  </si>
  <si>
    <t>First Year of POR</t>
  </si>
  <si>
    <t>Last Day of POR</t>
  </si>
  <si>
    <t>Last Year of POR</t>
  </si>
  <si>
    <t>tonnes</t>
  </si>
  <si>
    <t>tonne</t>
  </si>
  <si>
    <t>distributors</t>
  </si>
  <si>
    <t>distributeurs</t>
  </si>
  <si>
    <t>end users</t>
  </si>
  <si>
    <t>DO YOU NEED TO COMPLETE THIS QUESTIONNAIRE?</t>
  </si>
  <si>
    <t>DATE D'ÉCHÉANCE DU QUESTIONNAIRE</t>
  </si>
  <si>
    <t>FAILURE TO COMPLETE QUESTIONNAIRE</t>
  </si>
  <si>
    <t>QUESTIONNAIRE NON REMPLI</t>
  </si>
  <si>
    <t>QUESTIONS</t>
  </si>
  <si>
    <t/>
  </si>
  <si>
    <t>QUESTIONNAIRE OUTLINE</t>
  </si>
  <si>
    <t>APERÇU DU QUESTIONNAIRE</t>
  </si>
  <si>
    <t>ADDITIONAL PRODUCT INFORMATION</t>
  </si>
  <si>
    <t>RENSEIGNEMENTS ADDITIONNELS SUR LE PRODUIT</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</si>
  <si>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</si>
  <si>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</si>
  <si>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The following questions refer to the goods as defined in the product description on the Intro tab.</t>
  </si>
  <si>
    <t>Les questions suivantes font référence aux marchandises comme définies dans la description du produit de l'onglet Intro.</t>
  </si>
  <si>
    <t>GENERAL FIRM INFORMATION</t>
  </si>
  <si>
    <t>INFORMATIONS GÉNÉRALES SUR L'ENTREPRISE</t>
  </si>
  <si>
    <t>Related firms</t>
  </si>
  <si>
    <t>Entreprises affiliées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</si>
  <si>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</si>
  <si>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</si>
  <si>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PRODUCTION AND SALES</t>
  </si>
  <si>
    <t>PRODUCTION ET VENTES</t>
  </si>
  <si>
    <t>GENERAL</t>
  </si>
  <si>
    <t>GÉNÉRAL</t>
  </si>
  <si>
    <t>Analyst 1</t>
  </si>
  <si>
    <t>Analyst 2</t>
  </si>
  <si>
    <t>PRODUCTION AND CAPACITY</t>
  </si>
  <si>
    <t>PRODUCTION ET CAPACITÉ</t>
  </si>
  <si>
    <t>MARKET CHARACTERISTICS OF THE GOODS</t>
  </si>
  <si>
    <t>CARACTÉRISTIQUES DU MARCHÉ DES MARCHANDISES</t>
  </si>
  <si>
    <t>SALES</t>
  </si>
  <si>
    <t>VENTES</t>
  </si>
  <si>
    <t>MARKETS</t>
  </si>
  <si>
    <t>MARCHÉS</t>
  </si>
  <si>
    <t>PROTECTED</t>
  </si>
  <si>
    <t>PROTÉGÉ</t>
  </si>
  <si>
    <t>SALES AND INVENTORIES</t>
  </si>
  <si>
    <t>VENTES ET STOCKS</t>
  </si>
  <si>
    <t>INCOME STATEMENT FOR THE GOODS</t>
  </si>
  <si>
    <t>ÉTAT DES RÉSULTATS DES MARCHANDISES</t>
  </si>
  <si>
    <t>COST OF GOODS MANUFACTURED OF THE GOODS</t>
  </si>
  <si>
    <t>COÛT DES MARCHANDISES FABRIQUÉES DES MARCHANDISES</t>
  </si>
  <si>
    <t>GLOSSARY</t>
  </si>
  <si>
    <t>GLOSSAIRE</t>
  </si>
  <si>
    <t>Drop down list</t>
  </si>
  <si>
    <t>Yes</t>
  </si>
  <si>
    <t>Oui</t>
  </si>
  <si>
    <t>Sélectionnez oui ou non</t>
  </si>
  <si>
    <t>Explain any impacts on these outlooks should the finding or order be continued or rescinded. Provide documents, or the names of documents, such as studies or articles in trade journals, that support your firm's statement.</t>
  </si>
  <si>
    <t>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t>
  </si>
  <si>
    <t>Question 27</t>
  </si>
  <si>
    <t>Question 28</t>
  </si>
  <si>
    <t>Pro 3, Question 9</t>
  </si>
  <si>
    <t>Question 29</t>
  </si>
  <si>
    <t>Intro, Public, Pro 4 Question 1</t>
  </si>
  <si>
    <t>Correspond au niveau de rendement le plus élevé du matériel et de l’outillage utilisés dans la production des marchandises et de tous les autres produits (utilisant le même équipement) que vos usines peuvent atteindre en continu, tout en appliquant un régime de travail réaliste. Il convient de tenir compte de la gamme de produits fabriqués, du nombre de périodes de travail par jour, du nombre de jours d’exploitation par année, etc., au cours des cinq dernières années.</t>
  </si>
  <si>
    <t>DEVEZ-VOUS REMPLIR CE QUESTIONNAIRE?</t>
  </si>
  <si>
    <t>Lorsque vous soumettez le questionnaire rempli à l’aide du service de dépôt électronique sécurisé, désignez le questionnaire comme confidentiel. Veuillez noter que les informations contenues dans les onglets publics (bleus) de votre questionnaire seront traitées comme des informations publiques.</t>
  </si>
  <si>
    <t>Remplir le tableau suivant pour les ventes et les stocks des marchandises par votre entreprise.</t>
  </si>
  <si>
    <t xml:space="preserve">Your firm handles delivery, and the cost is built into the price. </t>
  </si>
  <si>
    <t xml:space="preserve">The purchaser arranges and pays for delivery directly. </t>
  </si>
  <si>
    <t xml:space="preserve">Your firm handles delivery, but charges the purchaser separately for it. </t>
  </si>
  <si>
    <t>La livraison et ses frais sont pris en charge par l’acheteur.</t>
  </si>
  <si>
    <t>Importe les marchandises de n’importe quel pays en tant qu’importateur officiel</t>
  </si>
  <si>
    <t>Type d'affiliation</t>
  </si>
  <si>
    <t>Remplir le tableau suivant pour la production des marchandises par votre entreprise et d'autres produits fabriqués sur le même équipement au Canada. 
Remarque : les autres produits fabriqués sur le même équipement sont tous les autres produits autres que les marchandises définies dans l'onglet « Intro » qui sont fabriqués à l'aide du même équipement.</t>
  </si>
  <si>
    <t>utilisateurs finals</t>
  </si>
  <si>
    <t>Volume de production par heure d'emploi direct travaillée</t>
  </si>
  <si>
    <t>Expliquez les changements que vous prévoyez voir sur le marché canadien et sur d’autres marchés mondiaux pour les marchandises au cours des deux prochaines années en ce qui concerne la demande, les prix, l’utilisation des capacités, les volumes d’importations ou tout autre facteur.</t>
  </si>
  <si>
    <t>Si le volume du stock de clôture à la question 1 sur l'onglet Pro 2 diffère du stock de clôture calculé, expliquez pourquoi il y a une différence.</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</si>
  <si>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</si>
  <si>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</si>
  <si>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</si>
  <si>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</si>
  <si>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les pays sujets</t>
  </si>
  <si>
    <t>SVP accorder ces mots : "défini/définis/définie/définies"; "originaire/originaires"; "exporté/exportés/exportée/exportées" selon le(s) mot(s) utilisé(s) pour décrire les biens couverts par ce RR (soit avec "les marchandises" (féminin pluriel) ou avec la définition de ces marchandises)</t>
  </si>
  <si>
    <t>Explain any large changes between periods and any irregularities such as negative amounts in the amounts reported above.</t>
  </si>
  <si>
    <t>Expliquez tout changement important intervenu entre les périodes et toute irrégularité telle que des montants négatifs dans les montants indiqués ci-dessus.</t>
  </si>
  <si>
    <t>Event</t>
  </si>
  <si>
    <t>Événement</t>
  </si>
  <si>
    <t>Note - The following amounts are calculated using the above responses and the production volume in question 1 of the Pro 1 tab. If the amounts are incorrect, modify your responses to the previous questions.</t>
  </si>
  <si>
    <t>Remarque - Les montants suivants sont basés sur les réponses fournies çi-dessus et à la question 1 dans l'onglet Pro 1. Si les montants sont incorrects, modifiez vos réponses aux questions précédentes.</t>
  </si>
  <si>
    <t>i.e. columns B-L should be 160 pixels each.</t>
  </si>
  <si>
    <t>When adding or modifying columns, please ensure the total of all column widths in a tab equals 1760 pixels to allow for consistent scaling when exported to PDF.</t>
  </si>
  <si>
    <t>concrete reinforcing bar</t>
  </si>
  <si>
    <t>barres d'armature pour béton</t>
  </si>
  <si>
    <t>RR-2025-002</t>
  </si>
  <si>
    <t>30 sept</t>
  </si>
  <si>
    <t>Sep 30</t>
  </si>
  <si>
    <t>Paula Place</t>
  </si>
  <si>
    <t>paula.place@tribunal.gc.ca</t>
  </si>
  <si>
    <t>343-574-3196</t>
  </si>
  <si>
    <t>François Thivierge</t>
  </si>
  <si>
    <t xml:space="preserve">francois.thivierge@tribunal.gc.ca </t>
  </si>
  <si>
    <t>343-550-4453</t>
  </si>
  <si>
    <t>the People's Republic of China, the Republic of Korea, and the Republic of Türkiye</t>
  </si>
  <si>
    <t>https://www.cbsa-asfc.gc.ca/sima-lmsi/mif-mev/rb1-eng.html</t>
  </si>
  <si>
    <t>https://www.cbsa-asfc.gc.ca/sima-lmsi/mif-mev/rb1-fra.html</t>
  </si>
  <si>
    <t>January 15, 2026</t>
  </si>
  <si>
    <t>15 janvier 2026</t>
  </si>
  <si>
    <t>Describe how your firm allocated the following expenses in your response to the income statements provided in Question 7 of this tab:</t>
  </si>
  <si>
    <t>Décrivez comment votre entreprise a réparti les dépenses suivantes dans votre réponse aux états de résultats fournis à la question 7 de cet onglet :</t>
  </si>
  <si>
    <t>Note - Direct wages paid for domestic sales and exports sales are provided by the response in Question 3 above.</t>
  </si>
  <si>
    <t>Remarque - Les salaires directs payés pour les ventes intérieures et les ventes à l'exportation sont fournis par la réponse à la question 3 ci-dessus.</t>
  </si>
  <si>
    <t>de la République populaire de Chine, de la République de Corée et de la République de Türkiye</t>
  </si>
  <si>
    <t>janv-sept 2024</t>
  </si>
  <si>
    <t>janv-sept 2025</t>
  </si>
  <si>
    <t>Jan-Sept 2024</t>
  </si>
  <si>
    <t>Jan-Sept 2025</t>
  </si>
  <si>
    <t>Delivery costs</t>
  </si>
  <si>
    <t>The value of your sales net of all discounts (cash, quantity or deferred), allowances, taxes, rebates and incentives, whether or not shown on the invoice. It includes all delivery costs.</t>
  </si>
  <si>
    <t>Coûts de livraison</t>
  </si>
  <si>
    <t>The freight, handling, and insurance incurred by your firm from the point of direct shipment in Canada and included in the selling price or an estimate of such delivery costs incurred by your customers.</t>
  </si>
  <si>
    <t>Le fret, manutention et assurance, engagés par votre entreprise à partir du point d’expédition direct au Canada, et qui sont compris dans le prix de vente, ou une estimation des coûts de livraison engagés par vos clients.</t>
  </si>
  <si>
    <t xml:space="preserve">Costs that are directly tied to the production of the goods, such as the cost of labour, materials, and manufacturing overhead. It excludes indirect expenses such as distribution costs and sales force costs. </t>
  </si>
  <si>
    <t xml:space="preserve">Les coûts directement liés à la production de marchandises, comme les coûts pour la main-d'œuvre, la matière première et les frais indirects de fabrication. Sont exclues les dépenses indirectes telles que les frais de distribution et les coûts liés à la force de vente. </t>
  </si>
  <si>
    <t>Les coûts de main-d’œuvre des employés dont les tâches peuvent être facilement rattachées (par observation) à la production des marchandises et sont correctement considérées comme des coûts de main-d’œuvre directe dans la déclaration de l’entreprise sur le coût des marchandises fabriquées. Les marchandises peuvent être produites pour la vente intérieure, pour la vente à l’exportation et pour une utilisation interne ou une transformation interne ultérieure.</t>
  </si>
  <si>
    <t>The labour costs of employees whose tasks can be readily traced (by observation) to the production of the goods and are properly considered direct labour costs in the firm’s statement of the cost of goods manufactured. Goods can be produced for domestic sales, for export sales, and for internal use or further internal processing.</t>
  </si>
  <si>
    <t>Costs that occur during the daily operations of a company and not directly related to the manufacturing of the product. These include expenses related to the selling and promotion of a product as well as managing the company. GS&amp;A may include items such as management or salesperson salaries, advertising, consulting expenses, legal fees, rent and office supplies or insurance.</t>
  </si>
  <si>
    <t>Plant personnel such as supervisors, superintendents and quality control employees, but does not include sales and administrative personnel.</t>
  </si>
  <si>
    <t>Le personnel des usines, comme les surveillants, les chefs d’usine et les préposés au contrôle de la qualité, mais exclus le personnel de vente et d’administration.</t>
  </si>
  <si>
    <t>Complete the following table for your firm's sales and inventories of the goods.</t>
  </si>
  <si>
    <t>Indicate the attachment numbers.</t>
  </si>
  <si>
    <t>Indiquez les numéros de pièces.</t>
  </si>
  <si>
    <t>Votre entreprise s'occupe de la livraison et les frais de livraison sont inclus dans le prix de vente.</t>
  </si>
  <si>
    <t>Votre entreprise s'occupe de la livraison mais les frais de livraison sont facturés séparément à l’acheteur.</t>
  </si>
  <si>
    <t>Hot-rolled deformed steel concrete reinforcing bar in straight lengths or coils, commonly identified as rebar, in various diameters up to and including 56.4 millimeters, in various finishes, excluding plain round bar and fabricated rebar products, excluding 10-mm-diameter (10M) rebar produced to meet the requirements of CSA G30 18.09 (or equivalent standards) and coated to meet the requirements of epoxy standard ASTM A775/A 775M 04a (or equivalent standards) in lengths from 1 foot (30.48 cm) up to and including 8 feet (243.84 cm).</t>
  </si>
  <si>
    <t>Barres d’armature crénelées pour béton en acier, laminées à chaud, en longueurs droites ou sous forme de bobines, souvent identifiées comme armature, de différents diamètres jusqu’à 56,4 millimètres inclusivement, de finitions différentes, excluant les barres rondes ordinaires et la fabrication d’autres produits d’armature, excluant les barres de 10 mm de diamètre (10M) fabriquées pour rencontrer les standards CSA G30 18.09 (ou équivalent) et enrobées pour rencontrer les exigences du standard epoxy ASTM A775/A 775M 04a (ou équivalent) en longueur de 1 pied (30.48 cm) jusqu'à et incluant 8 pieds (243.84 cm).</t>
  </si>
  <si>
    <t>Total sales</t>
  </si>
  <si>
    <t>Ventes totales</t>
  </si>
  <si>
    <t>Comment on how the Canadian market for the goods has changed since January 2025. Has your firm’s export strategy for the goods changed? Has the domestic price premium for the goods changed as a result of any promotional efforts to buy Canadian products?</t>
  </si>
  <si>
    <t>Commentez la façon dont le marché canadien des marchandises a changé depuis janvier 2025. La stratégie d’exportation de votre entreprise pour les marchandises a-t-elle changé? La majoration du prix intérieur des marchandises a-t-elle changé à la suite d'efforts promotionnels visant à acheter des produits canadiens?</t>
  </si>
  <si>
    <t>Performance</t>
  </si>
  <si>
    <t>Copy (Has been /1000 where needed)</t>
  </si>
  <si>
    <t>for Domestic</t>
  </si>
  <si>
    <t>for Export</t>
  </si>
  <si>
    <t>Copy</t>
  </si>
  <si>
    <t>/1000</t>
  </si>
  <si>
    <t>Direct employ wages paid</t>
  </si>
  <si>
    <t>Don't (Formula)</t>
  </si>
  <si>
    <t>Net Sales Volume</t>
  </si>
  <si>
    <t>Ending Inventory</t>
  </si>
  <si>
    <t>GSA Expenses</t>
  </si>
  <si>
    <t>Don't (different area)</t>
  </si>
  <si>
    <t>for TOTAL FIRM</t>
  </si>
  <si>
    <t>General, selling, admin. expenses</t>
  </si>
  <si>
    <t>Negative Effects</t>
  </si>
  <si>
    <t>OtherPerformance</t>
  </si>
  <si>
    <t>Plant Capacity</t>
  </si>
  <si>
    <t>Further Internal Processing</t>
  </si>
  <si>
    <t>Domestic</t>
  </si>
  <si>
    <t>Copy (Has been /1000)</t>
  </si>
  <si>
    <t>Average Costs</t>
  </si>
  <si>
    <t>Other Products, Same equipment</t>
  </si>
  <si>
    <t>Export Sales - Total Value (NDSV)</t>
  </si>
  <si>
    <t>Direct Employment No</t>
  </si>
  <si>
    <t>Indirect Employment No</t>
  </si>
  <si>
    <t>Hours Worked - Direct</t>
  </si>
  <si>
    <t>Hours Worked - Indirect</t>
  </si>
  <si>
    <t>Export</t>
  </si>
  <si>
    <t xml:space="preserve">Wages - Direct </t>
  </si>
  <si>
    <t>Wages - Indirect</t>
  </si>
  <si>
    <t>Inventory - Volume</t>
  </si>
  <si>
    <t>Inventory - Value</t>
  </si>
  <si>
    <t>000 $</t>
  </si>
  <si>
    <t>$/Tonne</t>
  </si>
  <si>
    <t>VOL</t>
  </si>
  <si>
    <t>VAL</t>
  </si>
  <si>
    <t>UV</t>
  </si>
  <si>
    <t>DIST</t>
  </si>
  <si>
    <t>EU</t>
  </si>
  <si>
    <t>VOL Check</t>
  </si>
  <si>
    <t>VAL Check</t>
  </si>
  <si>
    <t>Firm Activities</t>
  </si>
  <si>
    <t xml:space="preserve">Sales to Distributors </t>
  </si>
  <si>
    <t xml:space="preserve">Sales to End users </t>
  </si>
  <si>
    <t>Respondant</t>
  </si>
  <si>
    <t>Sheet</t>
  </si>
  <si>
    <t>Comment</t>
  </si>
  <si>
    <t>Question</t>
  </si>
  <si>
    <t>Answer</t>
  </si>
  <si>
    <t>Public</t>
  </si>
  <si>
    <t>Q 1.</t>
  </si>
  <si>
    <t>Q 3.</t>
  </si>
  <si>
    <t>Q 4.</t>
  </si>
  <si>
    <t>Q 5.</t>
  </si>
  <si>
    <t>Q 5. Exp</t>
  </si>
  <si>
    <t>Q 7.</t>
  </si>
  <si>
    <t>Q 8.</t>
  </si>
  <si>
    <t>Q 9. A</t>
  </si>
  <si>
    <t>Q 9. B</t>
  </si>
  <si>
    <t>Q 9. C</t>
  </si>
  <si>
    <t>Q 10.</t>
  </si>
  <si>
    <t>Q 11.</t>
  </si>
  <si>
    <t>Q 12. A</t>
  </si>
  <si>
    <t>Q 12. B</t>
  </si>
  <si>
    <t>Q 12. C</t>
  </si>
  <si>
    <t>Q 13.</t>
  </si>
  <si>
    <t>Q 14.</t>
  </si>
  <si>
    <t>Q 15.</t>
  </si>
  <si>
    <t>Q 16.</t>
  </si>
  <si>
    <t>Q 16. Exp</t>
  </si>
  <si>
    <t>Q 17.</t>
  </si>
  <si>
    <t>Q 18.</t>
  </si>
  <si>
    <t>Q 19.</t>
  </si>
  <si>
    <t>Q 20.</t>
  </si>
  <si>
    <t>Q 21.</t>
  </si>
  <si>
    <t>Q 22.</t>
  </si>
  <si>
    <t>Q 23.</t>
  </si>
  <si>
    <t>Q 24. A</t>
  </si>
  <si>
    <t>Q 24. B</t>
  </si>
  <si>
    <t>Q 24. C</t>
  </si>
  <si>
    <t>Q 24. Exp</t>
  </si>
  <si>
    <t>Q 25.</t>
  </si>
  <si>
    <t>Q 26.</t>
  </si>
  <si>
    <t>Q 27.</t>
  </si>
  <si>
    <t>Q 28.</t>
  </si>
  <si>
    <t>Q 29.</t>
  </si>
  <si>
    <t>AddPub</t>
  </si>
  <si>
    <t>Pro 1</t>
  </si>
  <si>
    <t>Q 2.</t>
  </si>
  <si>
    <t>Q 6.</t>
  </si>
  <si>
    <t>Pro 2</t>
  </si>
  <si>
    <t>Q 8. Exp</t>
  </si>
  <si>
    <t>Q 9.</t>
  </si>
  <si>
    <t>Q 12.</t>
  </si>
  <si>
    <t>Pro 3</t>
  </si>
  <si>
    <t>Q 1. Exp 1</t>
  </si>
  <si>
    <t>Q 1. Exp 2</t>
  </si>
  <si>
    <t>Q 7. Exp 1</t>
  </si>
  <si>
    <t>Q 7. Exp 2</t>
  </si>
  <si>
    <t>Q 7. Exp 3</t>
  </si>
  <si>
    <t>Q 8. A</t>
  </si>
  <si>
    <t>Q 8. B</t>
  </si>
  <si>
    <t>Q 8. C</t>
  </si>
  <si>
    <t>Pro 4</t>
  </si>
  <si>
    <t>ROI</t>
  </si>
  <si>
    <t>Capital</t>
  </si>
  <si>
    <t>Prod Devel</t>
  </si>
  <si>
    <t>Employ</t>
  </si>
  <si>
    <t>Hours</t>
  </si>
  <si>
    <t>Pension</t>
  </si>
  <si>
    <t>Training</t>
  </si>
  <si>
    <t>Other</t>
  </si>
  <si>
    <t>AddPro</t>
  </si>
  <si>
    <t>Confirm</t>
  </si>
  <si>
    <t>Exp</t>
  </si>
  <si>
    <t>7213.10.00.11, 7213.10.00.12, 7213.10.00.13, 7213.10.00.90, 7214.20.00.11, 7214.20.00.12, 7214.20.00.13, 7214.20.00.14, 7214.20.00.21, 7214.20.00.22, 7214.20.00.23, 7214.20.00.24, 7214.20.00.31, 7214.20.00.32, 7214.20.00.33, 7214.20.00.34, 7214.20.00.90, 7215.90.00.20, 7215.90.00.30, 7227.90.00.50, 7228.30.00.51, 7228.30.00.52, 7228.30.00.53</t>
  </si>
  <si>
    <t>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t>
  </si>
  <si>
    <t>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t>
  </si>
  <si>
    <t>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</si>
</sst>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3" formatCode="_-* #,##0.00_-;\-* #,##0.00_-;_-* &quot;-&quot;??_-;_-@_-"/>
    <numFmt numFmtId="164" formatCode="_(* #,##0.00_);_(* \(#,##0.00\);_(* &quot;-&quot;??_);_(@_)"/>
    <numFmt numFmtId="165" formatCode="_(* #,##0_);_(* \(#,##0\);_(* &quot;-&quot;??_);_(@_)"/>
    <numFmt numFmtId="166" formatCode="_-* #,##0_-;\-* #,##0_-;_-* &quot;-&quot;??_-;_-@_-"/>
    <numFmt numFmtId="167" formatCode="#,##0;\(#,##0\);\-"/>
  </numFmts>
  <fonts count="51" x14ac:knownFonts="1">
    <font>
      <sz val="11"/>
      <color theme="1"/>
      <name val="Calibri"/>
      <family val="2"/>
      <scheme val="minor"/>
    </font>
    <font>
      <sz val="11"/>
      <color theme="1"/>
      <name val="Calibri"/>
      <family val="2"/>
      <scheme val="minor"/>
    </font>
    <font>
      <sz val="10.5"/>
      <color theme="0"/>
      <name val="Calibri"/>
      <family val="2"/>
    </font>
    <font>
      <b/>
      <sz val="10.5"/>
      <color theme="1"/>
      <name val="Calibri"/>
      <family val="2"/>
    </font>
    <font>
      <sz val="10.5"/>
      <color theme="1"/>
      <name val="Calibri"/>
      <family val="2"/>
    </font>
    <font>
      <sz val="10.5"/>
      <name val="Calibri"/>
      <family val="2"/>
    </font>
    <font>
      <b/>
      <sz val="10.5"/>
      <color theme="0"/>
      <name val="Calibri"/>
      <family val="2"/>
      <scheme val="minor"/>
    </font>
    <font>
      <sz val="10.5"/>
      <color theme="1"/>
      <name val="Calibri"/>
      <family val="2"/>
      <scheme val="minor"/>
    </font>
    <font>
      <sz val="10.5"/>
      <name val="Calibri"/>
      <family val="2"/>
      <scheme val="minor"/>
    </font>
    <font>
      <b/>
      <sz val="10.5"/>
      <color theme="1"/>
      <name val="Calibri"/>
      <family val="2"/>
      <scheme val="minor"/>
    </font>
    <font>
      <b/>
      <sz val="10.5"/>
      <color rgb="FF000000"/>
      <name val="Calibri"/>
      <family val="2"/>
      <scheme val="minor"/>
    </font>
    <font>
      <sz val="10.5"/>
      <color rgb="FF000000"/>
      <name val="Calibri"/>
      <family val="2"/>
      <scheme val="minor"/>
    </font>
    <font>
      <sz val="10.5"/>
      <color theme="0"/>
      <name val="Calibri"/>
      <family val="2"/>
      <scheme val="minor"/>
    </font>
    <font>
      <b/>
      <sz val="10.5"/>
      <name val="Calibri"/>
      <family val="2"/>
      <scheme val="minor"/>
    </font>
    <font>
      <sz val="10"/>
      <color theme="1"/>
      <name val="Calibri"/>
      <family val="2"/>
      <scheme val="minor"/>
    </font>
    <font>
      <sz val="10"/>
      <name val="Times New Roman"/>
      <family val="1"/>
    </font>
    <font>
      <sz val="10"/>
      <color theme="0"/>
      <name val="Calibri"/>
      <family val="2"/>
      <scheme val="minor"/>
    </font>
    <font>
      <sz val="10"/>
      <name val="Arial"/>
      <family val="2"/>
    </font>
    <font>
      <sz val="8"/>
      <name val="Calibri"/>
      <family val="2"/>
      <scheme val="minor"/>
    </font>
    <font>
      <u/>
      <sz val="10.5"/>
      <color rgb="FF0070C0"/>
      <name val="Calibri"/>
      <family val="2"/>
      <scheme val="minor"/>
    </font>
    <font>
      <sz val="10"/>
      <name val="Calibri"/>
      <family val="2"/>
      <scheme val="minor"/>
    </font>
    <font>
      <b/>
      <sz val="10"/>
      <color theme="1"/>
      <name val="Calibri"/>
      <family val="2"/>
      <scheme val="minor"/>
    </font>
    <font>
      <b/>
      <u/>
      <sz val="10"/>
      <name val="Calibri"/>
      <family val="2"/>
      <scheme val="minor"/>
    </font>
    <font>
      <b/>
      <sz val="10"/>
      <color indexed="8"/>
      <name val="Calibri"/>
      <family val="2"/>
      <scheme val="minor"/>
    </font>
    <font>
      <b/>
      <sz val="10"/>
      <name val="Calibri"/>
      <family val="2"/>
      <scheme val="minor"/>
    </font>
    <font>
      <sz val="8"/>
      <name val="Arial"/>
      <family val="2"/>
    </font>
    <font>
      <b/>
      <sz val="10"/>
      <color theme="0"/>
      <name val="Calibri"/>
      <family val="2"/>
      <scheme val="minor"/>
    </font>
    <font>
      <b/>
      <u/>
      <sz val="10"/>
      <color theme="0"/>
      <name val="Calibri"/>
      <family val="2"/>
      <scheme val="minor"/>
    </font>
    <font>
      <sz val="10"/>
      <color theme="4" tint="-0.249977111117893"/>
      <name val="Calibri"/>
      <family val="2"/>
      <scheme val="minor"/>
    </font>
    <font>
      <sz val="10"/>
      <color indexed="8"/>
      <name val="Calibri"/>
      <family val="2"/>
      <scheme val="minor"/>
    </font>
    <font>
      <b/>
      <sz val="10"/>
      <color rgb="FFFF0000"/>
      <name val="Calibri"/>
      <family val="2"/>
      <scheme val="minor"/>
    </font>
    <font>
      <b/>
      <sz val="12"/>
      <name val="Calibri"/>
      <family val="2"/>
      <scheme val="minor"/>
    </font>
    <font>
      <b/>
      <sz val="10.5"/>
      <color theme="0"/>
      <name val="Calibri"/>
      <family val="2"/>
    </font>
    <font>
      <b/>
      <sz val="10.5"/>
      <name val="Calibri"/>
      <family val="2"/>
    </font>
    <font>
      <sz val="10.5"/>
      <color rgb="FF000000"/>
      <name val="Calibri"/>
      <family val="2"/>
    </font>
    <font>
      <b/>
      <u/>
      <sz val="10.5"/>
      <color theme="1"/>
      <name val="Calibri"/>
      <family val="2"/>
      <scheme val="minor"/>
    </font>
    <font>
      <sz val="16"/>
      <color rgb="FF000000"/>
      <name val="Calibri"/>
      <family val="2"/>
      <scheme val="minor"/>
    </font>
    <font>
      <sz val="10.5"/>
      <color rgb="FFFF0000"/>
      <name val="Calibri"/>
      <family val="2"/>
      <scheme val="minor"/>
    </font>
    <font>
      <sz val="10.5"/>
      <color rgb="FF0070C0"/>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b/>
      <i/>
      <sz val="11"/>
      <color theme="1"/>
      <name val="Calibri"/>
      <family val="2"/>
      <scheme val="minor"/>
    </font>
    <font>
      <b/>
      <sz val="9"/>
      <color theme="1"/>
      <name val="Calibri"/>
      <family val="2"/>
      <scheme val="minor"/>
    </font>
    <font>
      <b/>
      <u/>
      <sz val="11"/>
      <name val="Calibri"/>
      <family val="2"/>
      <scheme val="minor"/>
    </font>
    <font>
      <sz val="11"/>
      <name val="Calibri"/>
      <family val="2"/>
      <scheme val="minor"/>
    </font>
    <font>
      <b/>
      <sz val="11"/>
      <name val="Calibri"/>
      <family val="2"/>
      <scheme val="minor"/>
    </font>
    <font>
      <b/>
      <sz val="11"/>
      <color rgb="FFFF0000"/>
      <name val="Calibri"/>
      <family val="2"/>
      <scheme val="minor"/>
    </font>
    <font>
      <b/>
      <sz val="9"/>
      <name val="Calibri"/>
      <family val="2"/>
      <scheme val="minor"/>
    </font>
    <font>
      <u/>
      <sz val="11"/>
      <color rgb="FFFF0000"/>
      <name val="Calibri"/>
      <family val="2"/>
      <scheme val="minor"/>
    </font>
    <font>
      <b/>
      <sz val="9"/>
      <color rgb="FFFF0000"/>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4" tint="0.39997558519241921"/>
        <bgColor theme="4" tint="0.79998168889431442"/>
      </patternFill>
    </fill>
    <fill>
      <patternFill patternType="solid">
        <fgColor theme="4" tint="0.79998168889431442"/>
        <bgColor theme="4" tint="0.79998168889431442"/>
      </patternFill>
    </fill>
    <fill>
      <patternFill patternType="solid">
        <fgColor theme="6" tint="0.39997558519241921"/>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FC000"/>
        <bgColor indexed="64"/>
      </patternFill>
    </fill>
    <fill>
      <patternFill patternType="solid">
        <fgColor rgb="FF92D050"/>
        <bgColor indexed="64"/>
      </patternFill>
    </fill>
  </fills>
  <borders count="93">
    <border>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diagonal/>
    </border>
    <border>
      <left style="thin">
        <color auto="1"/>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auto="1"/>
      </right>
      <top/>
      <bottom/>
      <diagonal/>
    </border>
    <border>
      <left/>
      <right/>
      <top/>
      <bottom style="medium">
        <color indexed="64"/>
      </bottom>
      <diagonal/>
    </border>
    <border>
      <left/>
      <right/>
      <top style="thin">
        <color theme="4"/>
      </top>
      <bottom style="thin">
        <color theme="4"/>
      </bottom>
      <diagonal/>
    </border>
    <border>
      <left style="medium">
        <color indexed="64"/>
      </left>
      <right/>
      <top style="thin">
        <color theme="4"/>
      </top>
      <bottom/>
      <diagonal/>
    </border>
    <border>
      <left/>
      <right/>
      <top style="thin">
        <color theme="1"/>
      </top>
      <bottom style="thin">
        <color theme="4" tint="0.39997558519241921"/>
      </bottom>
      <diagonal/>
    </border>
    <border>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right style="thin">
        <color indexed="64"/>
      </right>
      <top/>
      <bottom style="medium">
        <color indexed="64"/>
      </bottom>
      <diagonal/>
    </border>
    <border>
      <left style="thin">
        <color indexed="64"/>
      </left>
      <right/>
      <top style="thin">
        <color theme="4"/>
      </top>
      <bottom style="thin">
        <color theme="4"/>
      </bottom>
      <diagonal/>
    </border>
    <border>
      <left style="medium">
        <color auto="1"/>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auto="1"/>
      </right>
      <top/>
      <bottom style="thin">
        <color indexed="64"/>
      </bottom>
      <diagonal/>
    </border>
    <border>
      <left/>
      <right/>
      <top style="thin">
        <color indexed="64"/>
      </top>
      <bottom style="thin">
        <color theme="4" tint="0.39997558519241921"/>
      </bottom>
      <diagonal/>
    </border>
    <border>
      <left/>
      <right style="thin">
        <color indexed="64"/>
      </right>
      <top style="thin">
        <color indexed="64"/>
      </top>
      <bottom style="thin">
        <color theme="4" tint="0.39997558519241921"/>
      </bottom>
      <diagonal/>
    </border>
    <border>
      <left style="thin">
        <color indexed="64"/>
      </left>
      <right/>
      <top style="thin">
        <color theme="1"/>
      </top>
      <bottom style="thin">
        <color theme="4" tint="0.39997558519241921"/>
      </bottom>
      <diagonal/>
    </border>
    <border>
      <left/>
      <right style="thin">
        <color indexed="64"/>
      </right>
      <top style="thin">
        <color theme="4" tint="0.39997558519241921"/>
      </top>
      <bottom style="thin">
        <color theme="4" tint="0.39997558519241921"/>
      </bottom>
      <diagonal/>
    </border>
    <border>
      <left style="thin">
        <color indexed="64"/>
      </left>
      <right/>
      <top style="thin">
        <color theme="4" tint="0.39997558519241921"/>
      </top>
      <bottom style="thin">
        <color theme="4" tint="0.39997558519241921"/>
      </bottom>
      <diagonal/>
    </border>
    <border>
      <left style="thin">
        <color indexed="64"/>
      </left>
      <right/>
      <top style="thin">
        <color theme="4" tint="0.39997558519241921"/>
      </top>
      <bottom style="thin">
        <color indexed="64"/>
      </bottom>
      <diagonal/>
    </border>
    <border>
      <left/>
      <right/>
      <top style="thin">
        <color theme="4" tint="0.39997558519241921"/>
      </top>
      <bottom style="thin">
        <color indexed="64"/>
      </bottom>
      <diagonal/>
    </border>
    <border>
      <left/>
      <right style="medium">
        <color indexed="64"/>
      </right>
      <top style="thin">
        <color theme="4" tint="0.39997558519241921"/>
      </top>
      <bottom style="thin">
        <color indexed="64"/>
      </bottom>
      <diagonal/>
    </border>
    <border>
      <left/>
      <right style="thin">
        <color indexed="64"/>
      </right>
      <top style="thin">
        <color theme="4" tint="0.39997558519241921"/>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auto="1"/>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auto="1"/>
      </left>
      <right/>
      <top style="thin">
        <color theme="0" tint="-0.499984740745262"/>
      </top>
      <bottom/>
      <diagonal/>
    </border>
    <border>
      <left/>
      <right style="thin">
        <color auto="1"/>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indexed="64"/>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indexed="64"/>
      </left>
      <right/>
      <top/>
      <bottom style="thin">
        <color theme="0" tint="-0.499984740745262"/>
      </bottom>
      <diagonal/>
    </border>
    <border>
      <left/>
      <right style="thin">
        <color indexed="64"/>
      </right>
      <top/>
      <bottom style="thin">
        <color theme="0" tint="-0.499984740745262"/>
      </bottom>
      <diagonal/>
    </border>
    <border>
      <left style="thin">
        <color auto="1"/>
      </left>
      <right style="thin">
        <color theme="0" tint="-0.499984740745262"/>
      </right>
      <top style="thin">
        <color theme="0" tint="-0.499984740745262"/>
      </top>
      <bottom/>
      <diagonal/>
    </border>
    <border>
      <left style="thin">
        <color auto="1"/>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auto="1"/>
      </right>
      <top/>
      <bottom/>
      <diagonal/>
    </border>
    <border>
      <left style="thin">
        <color auto="1"/>
      </left>
      <right style="thin">
        <color theme="0" tint="-0.499984740745262"/>
      </right>
      <top/>
      <bottom style="thin">
        <color theme="0" tint="-0.499984740745262"/>
      </bottom>
      <diagonal/>
    </border>
    <border>
      <left style="thin">
        <color theme="0" tint="-0.499984740745262"/>
      </left>
      <right style="thin">
        <color auto="1"/>
      </right>
      <top/>
      <bottom style="thin">
        <color theme="0" tint="-0.499984740745262"/>
      </bottom>
      <diagonal/>
    </border>
    <border>
      <left/>
      <right style="thin">
        <color theme="0" tint="-0.499984740745262"/>
      </right>
      <top/>
      <bottom style="thin">
        <color auto="1"/>
      </bottom>
      <diagonal/>
    </border>
    <border>
      <left style="thin">
        <color theme="0" tint="-0.499984740745262"/>
      </left>
      <right style="thin">
        <color theme="0" tint="-0.499984740745262"/>
      </right>
      <top/>
      <bottom style="thin">
        <color auto="1"/>
      </bottom>
      <diagonal/>
    </border>
    <border>
      <left style="thin">
        <color theme="0" tint="-0.499984740745262"/>
      </left>
      <right style="thin">
        <color auto="1"/>
      </right>
      <top/>
      <bottom style="thin">
        <color auto="1"/>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thin">
        <color auto="1"/>
      </right>
      <top/>
      <bottom style="medium">
        <color theme="0" tint="-0.499984740745262"/>
      </bottom>
      <diagonal/>
    </border>
    <border>
      <left style="thin">
        <color indexed="64"/>
      </left>
      <right style="thin">
        <color theme="0" tint="-0.499984740745262"/>
      </right>
      <top style="thin">
        <color theme="0" tint="-0.499984740745262"/>
      </top>
      <bottom style="thin">
        <color auto="1"/>
      </bottom>
      <diagonal/>
    </border>
    <border>
      <left style="thin">
        <color theme="0" tint="-0.499984740745262"/>
      </left>
      <right style="thin">
        <color theme="0" tint="-0.499984740745262"/>
      </right>
      <top style="thin">
        <color theme="0" tint="-0.499984740745262"/>
      </top>
      <bottom style="thin">
        <color auto="1"/>
      </bottom>
      <diagonal/>
    </border>
    <border>
      <left style="thin">
        <color theme="0" tint="-0.499984740745262"/>
      </left>
      <right style="thin">
        <color auto="1"/>
      </right>
      <top style="thin">
        <color theme="0" tint="-0.499984740745262"/>
      </top>
      <bottom style="thin">
        <color auto="1"/>
      </bottom>
      <diagonal/>
    </border>
    <border>
      <left style="thin">
        <color theme="0" tint="-0.499984740745262"/>
      </left>
      <right/>
      <top style="thin">
        <color theme="0" tint="-0.499984740745262"/>
      </top>
      <bottom style="thin">
        <color theme="0" tint="-0.499984740745262"/>
      </bottom>
      <diagonal/>
    </border>
    <border>
      <left/>
      <right style="thin">
        <color auto="1"/>
      </right>
      <top style="thin">
        <color theme="0" tint="-0.499984740745262"/>
      </top>
      <bottom style="thin">
        <color theme="0" tint="-0.499984740745262"/>
      </bottom>
      <diagonal/>
    </border>
    <border>
      <left style="thin">
        <color auto="1"/>
      </left>
      <right style="thin">
        <color theme="0" tint="-0.499984740745262"/>
      </right>
      <top/>
      <bottom style="thin">
        <color auto="1"/>
      </bottom>
      <diagonal/>
    </border>
    <border>
      <left style="thin">
        <color theme="0" tint="-0.499984740745262"/>
      </left>
      <right/>
      <top/>
      <bottom style="thin">
        <color auto="1"/>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auto="1"/>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auto="1"/>
      </right>
      <top style="thin">
        <color theme="0" tint="-0.499984740745262"/>
      </top>
      <bottom style="thin">
        <color indexed="64"/>
      </bottom>
      <diagonal/>
    </border>
  </borders>
  <cellStyleXfs count="11">
    <xf numFmtId="0" fontId="0" fillId="0" borderId="0"/>
    <xf numFmtId="164" fontId="1" fillId="0" borderId="0" applyFont="0" applyFill="0" applyBorder="0" applyAlignment="0" applyProtection="0"/>
    <xf numFmtId="9" fontId="1" fillId="0" borderId="0" applyFont="0" applyFill="0" applyBorder="0" applyAlignment="0" applyProtection="0"/>
    <xf numFmtId="0" fontId="15" fillId="0" borderId="0"/>
    <xf numFmtId="43" fontId="15"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0" fontId="25" fillId="0" borderId="0"/>
    <xf numFmtId="0" fontId="15" fillId="0" borderId="0"/>
    <xf numFmtId="0" fontId="17" fillId="0" borderId="0"/>
    <xf numFmtId="43" fontId="1" fillId="0" borderId="0" applyFont="0" applyFill="0" applyBorder="0" applyAlignment="0" applyProtection="0"/>
  </cellStyleXfs>
  <cellXfs count="902">
    <xf numFmtId="0" fontId="0" fillId="0" borderId="0" xfId="0"/>
    <xf numFmtId="0" fontId="7" fillId="2" borderId="0" xfId="0" applyNumberFormat="1" applyFont="1" applyFill="1" applyBorder="1" applyAlignment="1" applyProtection="1">
      <alignment vertical="top"/>
    </xf>
    <xf numFmtId="0" fontId="7" fillId="0" borderId="0" xfId="0" applyNumberFormat="1" applyFont="1" applyBorder="1" applyAlignment="1" applyProtection="1">
      <alignment vertical="top"/>
    </xf>
    <xf numFmtId="0" fontId="9" fillId="0" borderId="0" xfId="0" applyNumberFormat="1" applyFont="1" applyBorder="1" applyAlignment="1" applyProtection="1">
      <alignment vertical="top"/>
    </xf>
    <xf numFmtId="0" fontId="13" fillId="0" borderId="0" xfId="0" applyNumberFormat="1" applyFont="1" applyFill="1" applyBorder="1" applyAlignment="1" applyProtection="1">
      <alignment horizontal="left" vertical="top"/>
    </xf>
    <xf numFmtId="0" fontId="2" fillId="0" borderId="0" xfId="0" applyNumberFormat="1" applyFont="1" applyBorder="1" applyAlignment="1" applyProtection="1">
      <alignment vertical="top"/>
    </xf>
    <xf numFmtId="0" fontId="3" fillId="2" borderId="0" xfId="0" applyNumberFormat="1" applyFont="1" applyFill="1" applyBorder="1" applyAlignment="1" applyProtection="1">
      <alignment vertical="center"/>
    </xf>
    <xf numFmtId="0" fontId="4" fillId="2" borderId="0" xfId="0" applyNumberFormat="1" applyFont="1" applyFill="1" applyBorder="1" applyAlignment="1" applyProtection="1">
      <alignment horizontal="left" vertical="top"/>
    </xf>
    <xf numFmtId="0" fontId="4" fillId="0" borderId="0" xfId="0" applyNumberFormat="1" applyFont="1" applyFill="1" applyBorder="1" applyAlignment="1" applyProtection="1">
      <alignment vertical="top"/>
    </xf>
    <xf numFmtId="0" fontId="5" fillId="0" borderId="0" xfId="0" applyNumberFormat="1" applyFont="1" applyFill="1" applyBorder="1" applyAlignment="1" applyProtection="1">
      <alignment vertical="top"/>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horizontal="left" vertical="top"/>
    </xf>
    <xf numFmtId="0" fontId="12" fillId="0" borderId="0" xfId="0" applyNumberFormat="1" applyFont="1" applyFill="1" applyBorder="1" applyAlignment="1" applyProtection="1">
      <alignment vertical="top" wrapText="1"/>
    </xf>
    <xf numFmtId="0" fontId="12" fillId="0" borderId="0" xfId="0" applyNumberFormat="1" applyFont="1" applyBorder="1" applyAlignment="1" applyProtection="1">
      <alignment vertical="top" wrapText="1"/>
    </xf>
    <xf numFmtId="0" fontId="2" fillId="0" borderId="0" xfId="0" applyNumberFormat="1" applyFont="1" applyBorder="1" applyAlignment="1" applyProtection="1">
      <alignment vertical="top" wrapText="1"/>
    </xf>
    <xf numFmtId="0" fontId="4" fillId="2" borderId="0" xfId="0" applyNumberFormat="1" applyFont="1" applyFill="1" applyBorder="1" applyAlignment="1" applyProtection="1">
      <alignment vertical="top"/>
    </xf>
    <xf numFmtId="0" fontId="4" fillId="0" borderId="0" xfId="0" applyNumberFormat="1" applyFont="1" applyBorder="1" applyAlignment="1" applyProtection="1">
      <alignment vertical="top"/>
    </xf>
    <xf numFmtId="0" fontId="5" fillId="0" borderId="0" xfId="0" applyNumberFormat="1" applyFont="1" applyBorder="1" applyAlignment="1" applyProtection="1">
      <alignment vertical="top"/>
    </xf>
    <xf numFmtId="0" fontId="2" fillId="0" borderId="0" xfId="0" applyNumberFormat="1" applyFont="1" applyFill="1" applyBorder="1" applyAlignment="1" applyProtection="1">
      <alignment vertical="top" wrapText="1"/>
    </xf>
    <xf numFmtId="0" fontId="3" fillId="2" borderId="0" xfId="0" applyNumberFormat="1" applyFont="1" applyFill="1" applyBorder="1" applyAlignment="1" applyProtection="1">
      <alignment vertical="top"/>
    </xf>
    <xf numFmtId="0" fontId="8" fillId="0" borderId="0" xfId="0" applyNumberFormat="1" applyFont="1" applyBorder="1" applyAlignment="1" applyProtection="1">
      <alignment vertical="top"/>
    </xf>
    <xf numFmtId="0" fontId="8" fillId="2" borderId="0" xfId="0" applyNumberFormat="1" applyFont="1" applyFill="1" applyBorder="1" applyAlignment="1" applyProtection="1">
      <alignment vertical="top"/>
    </xf>
    <xf numFmtId="0" fontId="7" fillId="2" borderId="0" xfId="0" applyNumberFormat="1" applyFont="1" applyFill="1" applyBorder="1" applyAlignment="1" applyProtection="1">
      <alignment vertical="top" wrapText="1"/>
    </xf>
    <xf numFmtId="0" fontId="13" fillId="0" borderId="0" xfId="0" applyNumberFormat="1" applyFont="1" applyFill="1" applyBorder="1" applyAlignment="1" applyProtection="1">
      <alignment horizontal="left" vertical="top" wrapText="1"/>
    </xf>
    <xf numFmtId="0" fontId="9" fillId="2" borderId="0"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left" vertical="top" wrapText="1"/>
    </xf>
    <xf numFmtId="0" fontId="4" fillId="0" borderId="0" xfId="0" applyNumberFormat="1" applyFont="1" applyFill="1" applyBorder="1" applyAlignment="1" applyProtection="1">
      <alignment vertical="top" wrapText="1"/>
    </xf>
    <xf numFmtId="0" fontId="13" fillId="0" borderId="4" xfId="0" applyNumberFormat="1" applyFont="1" applyFill="1" applyBorder="1" applyAlignment="1" applyProtection="1">
      <alignment horizontal="centerContinuous" vertical="top" wrapText="1"/>
    </xf>
    <xf numFmtId="0" fontId="13" fillId="0" borderId="0" xfId="0" applyNumberFormat="1" applyFont="1" applyFill="1" applyBorder="1" applyAlignment="1" applyProtection="1">
      <alignment horizontal="centerContinuous" vertical="top" wrapText="1"/>
    </xf>
    <xf numFmtId="0" fontId="7" fillId="0" borderId="0" xfId="0" applyNumberFormat="1" applyFont="1" applyFill="1" applyBorder="1" applyAlignment="1" applyProtection="1">
      <alignment horizontal="centerContinuous" vertical="top" wrapText="1"/>
    </xf>
    <xf numFmtId="0" fontId="7" fillId="0" borderId="3" xfId="0" applyNumberFormat="1" applyFont="1" applyFill="1" applyBorder="1" applyAlignment="1" applyProtection="1">
      <alignment horizontal="centerContinuous" vertical="top" wrapText="1"/>
    </xf>
    <xf numFmtId="0" fontId="6" fillId="3" borderId="1" xfId="0" applyNumberFormat="1" applyFont="1" applyFill="1" applyBorder="1" applyAlignment="1" applyProtection="1">
      <alignment horizontal="centerContinuous" vertical="top" wrapText="1"/>
    </xf>
    <xf numFmtId="0" fontId="6" fillId="3" borderId="11" xfId="0" applyNumberFormat="1" applyFont="1" applyFill="1" applyBorder="1" applyAlignment="1" applyProtection="1">
      <alignment horizontal="centerContinuous" vertical="top" wrapText="1"/>
    </xf>
    <xf numFmtId="0" fontId="6" fillId="3" borderId="2" xfId="0" applyNumberFormat="1" applyFont="1" applyFill="1" applyBorder="1" applyAlignment="1" applyProtection="1">
      <alignment horizontal="centerContinuous" vertical="top" wrapText="1"/>
    </xf>
    <xf numFmtId="0" fontId="4" fillId="3" borderId="0" xfId="0" applyNumberFormat="1" applyFont="1" applyFill="1" applyBorder="1" applyAlignment="1" applyProtection="1">
      <alignment vertical="top" wrapText="1"/>
    </xf>
    <xf numFmtId="1" fontId="11" fillId="0" borderId="0" xfId="1" applyNumberFormat="1" applyFont="1" applyFill="1" applyBorder="1" applyAlignment="1" applyProtection="1">
      <alignment horizontal="right" vertical="top" wrapText="1"/>
    </xf>
    <xf numFmtId="1" fontId="11" fillId="0" borderId="3" xfId="1" applyNumberFormat="1" applyFont="1" applyFill="1" applyBorder="1" applyAlignment="1" applyProtection="1">
      <alignment horizontal="right" vertical="top" wrapText="1"/>
    </xf>
    <xf numFmtId="0" fontId="13" fillId="0" borderId="9" xfId="0" applyNumberFormat="1" applyFont="1" applyFill="1" applyBorder="1" applyAlignment="1" applyProtection="1">
      <alignment horizontal="centerContinuous" vertical="top" wrapText="1"/>
    </xf>
    <xf numFmtId="0" fontId="7" fillId="0" borderId="9" xfId="0" applyNumberFormat="1" applyFont="1" applyFill="1" applyBorder="1" applyAlignment="1" applyProtection="1">
      <alignment horizontal="centerContinuous" vertical="top" wrapText="1"/>
    </xf>
    <xf numFmtId="0" fontId="12" fillId="0" borderId="0" xfId="0" applyFont="1" applyAlignment="1">
      <alignment vertical="top" wrapText="1"/>
    </xf>
    <xf numFmtId="0" fontId="9" fillId="0" borderId="0" xfId="0" applyFont="1" applyAlignment="1">
      <alignment vertical="top"/>
    </xf>
    <xf numFmtId="0" fontId="7" fillId="2" borderId="4" xfId="0" applyNumberFormat="1" applyFont="1" applyFill="1" applyBorder="1" applyAlignment="1" applyProtection="1">
      <alignment vertical="top" wrapText="1"/>
    </xf>
    <xf numFmtId="0" fontId="7" fillId="2" borderId="3" xfId="0" applyNumberFormat="1" applyFont="1" applyFill="1" applyBorder="1" applyAlignment="1" applyProtection="1">
      <alignment vertical="top" wrapText="1"/>
    </xf>
    <xf numFmtId="0" fontId="7" fillId="0" borderId="6" xfId="0" applyNumberFormat="1" applyFont="1" applyFill="1" applyBorder="1" applyAlignment="1" applyProtection="1">
      <alignment horizontal="centerContinuous" vertical="top" wrapText="1"/>
    </xf>
    <xf numFmtId="0" fontId="14" fillId="0" borderId="0" xfId="0" applyFont="1"/>
    <xf numFmtId="0" fontId="14" fillId="0" borderId="13" xfId="0" applyFont="1" applyBorder="1"/>
    <xf numFmtId="0" fontId="14" fillId="0" borderId="16" xfId="0" applyFont="1" applyBorder="1"/>
    <xf numFmtId="0" fontId="14" fillId="0" borderId="11" xfId="0" applyFont="1" applyBorder="1"/>
    <xf numFmtId="0" fontId="14" fillId="0" borderId="2" xfId="0" applyFont="1" applyBorder="1"/>
    <xf numFmtId="166" fontId="20" fillId="0" borderId="0" xfId="4" applyNumberFormat="1" applyFont="1" applyFill="1" applyBorder="1" applyAlignment="1">
      <alignment horizontal="left"/>
    </xf>
    <xf numFmtId="0" fontId="14" fillId="0" borderId="4" xfId="0" applyFont="1" applyBorder="1"/>
    <xf numFmtId="0" fontId="14" fillId="0" borderId="3" xfId="0" applyFont="1" applyBorder="1"/>
    <xf numFmtId="166" fontId="20" fillId="0" borderId="10" xfId="4" applyNumberFormat="1" applyFont="1" applyFill="1" applyBorder="1" applyAlignment="1">
      <alignment horizontal="left"/>
    </xf>
    <xf numFmtId="0" fontId="14" fillId="0" borderId="7" xfId="0" applyFont="1" applyBorder="1"/>
    <xf numFmtId="0" fontId="14" fillId="0" borderId="10" xfId="0" applyFont="1" applyBorder="1"/>
    <xf numFmtId="0" fontId="14" fillId="0" borderId="8" xfId="0" applyFont="1" applyBorder="1"/>
    <xf numFmtId="0" fontId="22" fillId="0" borderId="0" xfId="6" quotePrefix="1" applyNumberFormat="1" applyFont="1" applyFill="1" applyBorder="1" applyAlignment="1">
      <alignment horizontal="right"/>
    </xf>
    <xf numFmtId="165" fontId="20" fillId="0" borderId="0" xfId="6" quotePrefix="1" applyNumberFormat="1" applyFont="1" applyFill="1" applyBorder="1" applyAlignment="1">
      <alignment horizontal="right"/>
    </xf>
    <xf numFmtId="167" fontId="20" fillId="8" borderId="0" xfId="6" applyNumberFormat="1" applyFont="1" applyFill="1" applyBorder="1" applyAlignment="1">
      <alignment horizontal="right"/>
    </xf>
    <xf numFmtId="167" fontId="24" fillId="0" borderId="0" xfId="6" applyNumberFormat="1" applyFont="1" applyFill="1" applyBorder="1" applyAlignment="1">
      <alignment horizontal="right"/>
    </xf>
    <xf numFmtId="165" fontId="14" fillId="0" borderId="0" xfId="6" applyNumberFormat="1" applyFont="1" applyFill="1" applyBorder="1" applyAlignment="1"/>
    <xf numFmtId="167" fontId="20" fillId="0" borderId="0" xfId="6" applyNumberFormat="1" applyFont="1" applyFill="1" applyBorder="1" applyAlignment="1">
      <alignment horizontal="right"/>
    </xf>
    <xf numFmtId="0" fontId="26" fillId="3" borderId="17" xfId="7" applyFont="1" applyFill="1" applyBorder="1"/>
    <xf numFmtId="0" fontId="26" fillId="3" borderId="17" xfId="7" applyFont="1" applyFill="1" applyBorder="1" applyAlignment="1">
      <alignment horizontal="center"/>
    </xf>
    <xf numFmtId="166" fontId="27" fillId="3" borderId="18" xfId="8" applyNumberFormat="1" applyFont="1" applyFill="1" applyBorder="1" applyAlignment="1">
      <alignment horizontal="left"/>
    </xf>
    <xf numFmtId="0" fontId="28" fillId="9" borderId="12" xfId="0" applyFont="1" applyFill="1" applyBorder="1"/>
    <xf numFmtId="0" fontId="28" fillId="9" borderId="13" xfId="0" applyFont="1" applyFill="1" applyBorder="1"/>
    <xf numFmtId="0" fontId="28" fillId="0" borderId="14" xfId="0" applyFont="1" applyBorder="1"/>
    <xf numFmtId="0" fontId="28" fillId="10" borderId="14" xfId="0" applyFont="1" applyFill="1" applyBorder="1"/>
    <xf numFmtId="0" fontId="16" fillId="3" borderId="13" xfId="9" applyFont="1" applyFill="1" applyBorder="1"/>
    <xf numFmtId="0" fontId="20" fillId="6" borderId="15" xfId="0" applyFont="1" applyFill="1" applyBorder="1" applyAlignment="1">
      <alignment horizontal="left" indent="1"/>
    </xf>
    <xf numFmtId="0" fontId="20" fillId="0" borderId="15" xfId="0" applyFont="1" applyBorder="1" applyAlignment="1">
      <alignment horizontal="left" indent="1"/>
    </xf>
    <xf numFmtId="0" fontId="26" fillId="3" borderId="19" xfId="7" applyFont="1" applyFill="1" applyBorder="1"/>
    <xf numFmtId="0" fontId="26" fillId="3" borderId="19" xfId="7" applyFont="1" applyFill="1" applyBorder="1" applyAlignment="1">
      <alignment wrapText="1"/>
    </xf>
    <xf numFmtId="0" fontId="26" fillId="3" borderId="20" xfId="7" applyFont="1" applyFill="1" applyBorder="1" applyAlignment="1">
      <alignment wrapText="1"/>
    </xf>
    <xf numFmtId="0" fontId="26" fillId="3" borderId="21" xfId="7" applyFont="1" applyFill="1" applyBorder="1" applyAlignment="1">
      <alignment wrapText="1"/>
    </xf>
    <xf numFmtId="0" fontId="21" fillId="11" borderId="20" xfId="7" applyFont="1" applyFill="1" applyBorder="1"/>
    <xf numFmtId="0" fontId="21" fillId="11" borderId="20" xfId="7" applyFont="1" applyFill="1" applyBorder="1" applyAlignment="1">
      <alignment horizontal="center"/>
    </xf>
    <xf numFmtId="165" fontId="21" fillId="11" borderId="20" xfId="5" applyNumberFormat="1" applyFont="1" applyFill="1" applyBorder="1" applyAlignment="1"/>
    <xf numFmtId="165" fontId="21" fillId="11" borderId="21" xfId="5" applyNumberFormat="1" applyFont="1" applyFill="1" applyBorder="1" applyAlignment="1"/>
    <xf numFmtId="0" fontId="14" fillId="0" borderId="20" xfId="7" applyFont="1" applyBorder="1"/>
    <xf numFmtId="0" fontId="14" fillId="0" borderId="20" xfId="7" applyFont="1" applyBorder="1" applyAlignment="1">
      <alignment horizontal="center"/>
    </xf>
    <xf numFmtId="165" fontId="14" fillId="0" borderId="20" xfId="5" applyNumberFormat="1" applyFont="1" applyBorder="1" applyAlignment="1"/>
    <xf numFmtId="165" fontId="14" fillId="0" borderId="21" xfId="5" applyNumberFormat="1" applyFont="1" applyBorder="1" applyAlignment="1"/>
    <xf numFmtId="0" fontId="14" fillId="12" borderId="20" xfId="7" applyFont="1" applyFill="1" applyBorder="1"/>
    <xf numFmtId="0" fontId="14" fillId="12" borderId="20" xfId="7" applyFont="1" applyFill="1" applyBorder="1" applyAlignment="1">
      <alignment horizontal="center"/>
    </xf>
    <xf numFmtId="165" fontId="14" fillId="12" borderId="20" xfId="5" applyNumberFormat="1" applyFont="1" applyFill="1" applyBorder="1" applyAlignment="1"/>
    <xf numFmtId="165" fontId="14" fillId="12" borderId="21" xfId="5" applyNumberFormat="1" applyFont="1" applyFill="1" applyBorder="1" applyAlignment="1"/>
    <xf numFmtId="0" fontId="14" fillId="0" borderId="0" xfId="0" applyFont="1" applyBorder="1"/>
    <xf numFmtId="0" fontId="22" fillId="0" borderId="0" xfId="0" applyFont="1" applyBorder="1"/>
    <xf numFmtId="165" fontId="20" fillId="8" borderId="0" xfId="6" quotePrefix="1" applyNumberFormat="1" applyFont="1" applyFill="1" applyBorder="1" applyAlignment="1">
      <alignment horizontal="right"/>
    </xf>
    <xf numFmtId="0" fontId="14" fillId="0" borderId="0" xfId="0" applyFont="1" applyBorder="1" applyAlignment="1">
      <alignment horizontal="left"/>
    </xf>
    <xf numFmtId="0" fontId="22" fillId="0" borderId="4" xfId="0" applyFont="1" applyBorder="1" applyAlignment="1">
      <alignment horizontal="left"/>
    </xf>
    <xf numFmtId="0" fontId="23" fillId="0" borderId="4" xfId="0" applyFont="1" applyBorder="1"/>
    <xf numFmtId="0" fontId="14" fillId="0" borderId="4" xfId="0" applyFont="1" applyBorder="1" applyAlignment="1">
      <alignment horizontal="left"/>
    </xf>
    <xf numFmtId="0" fontId="21" fillId="0" borderId="4" xfId="0" applyFont="1" applyBorder="1" applyAlignment="1">
      <alignment horizontal="left"/>
    </xf>
    <xf numFmtId="0" fontId="23" fillId="0" borderId="4" xfId="0" applyFont="1" applyBorder="1" applyAlignment="1">
      <alignment horizontal="left"/>
    </xf>
    <xf numFmtId="0" fontId="21" fillId="0" borderId="4" xfId="0" applyFont="1" applyBorder="1" applyAlignment="1">
      <alignment horizontal="left" vertical="center"/>
    </xf>
    <xf numFmtId="0" fontId="23" fillId="0" borderId="7" xfId="0" applyFont="1" applyBorder="1"/>
    <xf numFmtId="167" fontId="20" fillId="0" borderId="10" xfId="6" applyNumberFormat="1" applyFont="1" applyFill="1" applyBorder="1" applyAlignment="1">
      <alignment horizontal="right"/>
    </xf>
    <xf numFmtId="0" fontId="20" fillId="0" borderId="0" xfId="6" quotePrefix="1" applyNumberFormat="1" applyFont="1" applyFill="1" applyBorder="1" applyAlignment="1">
      <alignment horizontal="right"/>
    </xf>
    <xf numFmtId="0" fontId="20" fillId="0" borderId="0" xfId="0" applyFont="1" applyFill="1" applyBorder="1"/>
    <xf numFmtId="0" fontId="22" fillId="0" borderId="11" xfId="0" applyFont="1" applyBorder="1"/>
    <xf numFmtId="0" fontId="29" fillId="0" borderId="4" xfId="0" applyFont="1" applyBorder="1" applyAlignment="1">
      <alignment horizontal="left"/>
    </xf>
    <xf numFmtId="0" fontId="14" fillId="0" borderId="22" xfId="0" applyFont="1" applyBorder="1"/>
    <xf numFmtId="0" fontId="30" fillId="0" borderId="1" xfId="0" applyFont="1" applyBorder="1"/>
    <xf numFmtId="0" fontId="20" fillId="0" borderId="0" xfId="0" applyFont="1" applyBorder="1" applyAlignment="1">
      <alignment horizontal="left"/>
    </xf>
    <xf numFmtId="0" fontId="20" fillId="0" borderId="4" xfId="0" applyFont="1" applyBorder="1" applyAlignment="1">
      <alignment horizontal="left"/>
    </xf>
    <xf numFmtId="0" fontId="20" fillId="0" borderId="7" xfId="0" applyFont="1" applyBorder="1" applyAlignment="1">
      <alignment horizontal="left"/>
    </xf>
    <xf numFmtId="0" fontId="20" fillId="0" borderId="10" xfId="0" applyFont="1" applyBorder="1" applyAlignment="1">
      <alignment horizontal="left"/>
    </xf>
    <xf numFmtId="167" fontId="20" fillId="0" borderId="11" xfId="6" applyNumberFormat="1" applyFont="1" applyFill="1" applyBorder="1" applyAlignment="1">
      <alignment horizontal="right"/>
    </xf>
    <xf numFmtId="0" fontId="26" fillId="3" borderId="23" xfId="7" applyFont="1" applyFill="1" applyBorder="1"/>
    <xf numFmtId="0" fontId="28" fillId="9" borderId="4" xfId="0" applyFont="1" applyFill="1" applyBorder="1"/>
    <xf numFmtId="0" fontId="28" fillId="9" borderId="0" xfId="0" applyFont="1" applyFill="1" applyBorder="1"/>
    <xf numFmtId="0" fontId="28" fillId="0" borderId="4" xfId="0" applyFont="1" applyBorder="1"/>
    <xf numFmtId="0" fontId="28" fillId="0" borderId="0" xfId="0" applyFont="1" applyBorder="1"/>
    <xf numFmtId="0" fontId="28" fillId="10" borderId="4" xfId="0" applyFont="1" applyFill="1" applyBorder="1"/>
    <xf numFmtId="0" fontId="28" fillId="10" borderId="0" xfId="0" applyFont="1" applyFill="1" applyBorder="1"/>
    <xf numFmtId="0" fontId="28" fillId="0" borderId="7" xfId="0" applyFont="1" applyBorder="1"/>
    <xf numFmtId="0" fontId="28" fillId="0" borderId="10" xfId="0" applyFont="1" applyBorder="1"/>
    <xf numFmtId="0" fontId="28" fillId="0" borderId="24" xfId="0" applyFont="1" applyBorder="1"/>
    <xf numFmtId="0" fontId="16" fillId="3" borderId="25" xfId="9" applyFont="1" applyFill="1" applyBorder="1"/>
    <xf numFmtId="0" fontId="27" fillId="3" borderId="4" xfId="9" applyFont="1" applyFill="1" applyBorder="1"/>
    <xf numFmtId="0" fontId="27" fillId="3" borderId="0" xfId="9" applyFont="1" applyFill="1" applyBorder="1"/>
    <xf numFmtId="0" fontId="27" fillId="3" borderId="0" xfId="8" quotePrefix="1" applyFont="1" applyFill="1" applyBorder="1" applyAlignment="1">
      <alignment horizontal="right"/>
    </xf>
    <xf numFmtId="0" fontId="27" fillId="3" borderId="3" xfId="8" quotePrefix="1" applyFont="1" applyFill="1" applyBorder="1" applyAlignment="1">
      <alignment horizontal="right"/>
    </xf>
    <xf numFmtId="0" fontId="20" fillId="6" borderId="4" xfId="0" applyFont="1" applyFill="1" applyBorder="1" applyAlignment="1">
      <alignment horizontal="left" vertical="top"/>
    </xf>
    <xf numFmtId="0" fontId="20" fillId="6" borderId="0" xfId="0" applyFont="1" applyFill="1" applyBorder="1" applyAlignment="1">
      <alignment horizontal="left" indent="1"/>
    </xf>
    <xf numFmtId="0" fontId="20" fillId="0" borderId="4" xfId="0" applyFont="1" applyBorder="1" applyAlignment="1">
      <alignment horizontal="left" vertical="top"/>
    </xf>
    <xf numFmtId="0" fontId="20" fillId="0" borderId="0" xfId="0" applyFont="1" applyBorder="1" applyAlignment="1">
      <alignment horizontal="left" indent="1"/>
    </xf>
    <xf numFmtId="0" fontId="20" fillId="0" borderId="7" xfId="0" applyFont="1" applyBorder="1" applyAlignment="1">
      <alignment horizontal="left" vertical="top"/>
    </xf>
    <xf numFmtId="0" fontId="20" fillId="0" borderId="10" xfId="0" applyFont="1" applyBorder="1" applyAlignment="1">
      <alignment horizontal="left" indent="1"/>
    </xf>
    <xf numFmtId="0" fontId="20" fillId="0" borderId="27" xfId="0" applyFont="1" applyBorder="1" applyAlignment="1">
      <alignment horizontal="left" indent="1"/>
    </xf>
    <xf numFmtId="0" fontId="26" fillId="3" borderId="30" xfId="7" applyFont="1" applyFill="1" applyBorder="1"/>
    <xf numFmtId="0" fontId="26" fillId="3" borderId="31" xfId="7" applyFont="1" applyFill="1" applyBorder="1" applyAlignment="1">
      <alignment wrapText="1"/>
    </xf>
    <xf numFmtId="0" fontId="21" fillId="11" borderId="32" xfId="7" applyFont="1" applyFill="1" applyBorder="1"/>
    <xf numFmtId="165" fontId="21" fillId="11" borderId="31" xfId="5" applyNumberFormat="1" applyFont="1" applyFill="1" applyBorder="1" applyAlignment="1"/>
    <xf numFmtId="0" fontId="14" fillId="0" borderId="32" xfId="7" applyFont="1" applyBorder="1"/>
    <xf numFmtId="165" fontId="14" fillId="0" borderId="31" xfId="5" applyNumberFormat="1" applyFont="1" applyBorder="1" applyAlignment="1"/>
    <xf numFmtId="165" fontId="14" fillId="12" borderId="31" xfId="5" applyNumberFormat="1" applyFont="1" applyFill="1" applyBorder="1" applyAlignment="1"/>
    <xf numFmtId="0" fontId="14" fillId="0" borderId="33" xfId="7" applyFont="1" applyBorder="1"/>
    <xf numFmtId="0" fontId="14" fillId="12" borderId="34" xfId="7" applyFont="1" applyFill="1" applyBorder="1"/>
    <xf numFmtId="0" fontId="14" fillId="12" borderId="34" xfId="7" applyFont="1" applyFill="1" applyBorder="1" applyAlignment="1">
      <alignment horizontal="center"/>
    </xf>
    <xf numFmtId="165" fontId="14" fillId="12" borderId="34" xfId="5" applyNumberFormat="1" applyFont="1" applyFill="1" applyBorder="1" applyAlignment="1"/>
    <xf numFmtId="165" fontId="14" fillId="12" borderId="35" xfId="5" applyNumberFormat="1" applyFont="1" applyFill="1" applyBorder="1" applyAlignment="1"/>
    <xf numFmtId="165" fontId="14" fillId="12" borderId="36" xfId="5" applyNumberFormat="1" applyFont="1" applyFill="1" applyBorder="1" applyAlignment="1"/>
    <xf numFmtId="0" fontId="7" fillId="0" borderId="0" xfId="0" applyFont="1" applyAlignment="1">
      <alignment vertical="top"/>
    </xf>
    <xf numFmtId="0" fontId="7" fillId="0" borderId="0" xfId="0" applyFont="1" applyAlignment="1" applyProtection="1">
      <alignment vertical="top"/>
    </xf>
    <xf numFmtId="0" fontId="8" fillId="0" borderId="9" xfId="0" applyNumberFormat="1" applyFont="1" applyFill="1" applyBorder="1" applyAlignment="1" applyProtection="1">
      <alignment horizontal="left" vertical="top" wrapText="1"/>
    </xf>
    <xf numFmtId="0" fontId="11" fillId="0" borderId="0" xfId="1" applyNumberFormat="1" applyFont="1" applyFill="1" applyBorder="1" applyAlignment="1" applyProtection="1">
      <alignment vertical="top" wrapText="1"/>
    </xf>
    <xf numFmtId="0" fontId="11" fillId="0" borderId="3" xfId="1" applyNumberFormat="1" applyFont="1" applyFill="1" applyBorder="1" applyAlignment="1" applyProtection="1">
      <alignment vertical="top" wrapText="1"/>
    </xf>
    <xf numFmtId="0" fontId="13" fillId="0" borderId="4" xfId="0" applyNumberFormat="1" applyFont="1" applyFill="1" applyBorder="1" applyAlignment="1" applyProtection="1">
      <alignment horizontal="center" vertical="top" wrapText="1"/>
    </xf>
    <xf numFmtId="0" fontId="13" fillId="0" borderId="0" xfId="0" applyNumberFormat="1" applyFont="1" applyFill="1" applyBorder="1" applyAlignment="1" applyProtection="1">
      <alignment horizontal="center" vertical="top" wrapText="1"/>
    </xf>
    <xf numFmtId="0" fontId="7" fillId="0" borderId="0" xfId="0" applyNumberFormat="1" applyFont="1" applyFill="1" applyBorder="1" applyAlignment="1" applyProtection="1">
      <alignment horizontal="center" vertical="top" wrapText="1"/>
    </xf>
    <xf numFmtId="0" fontId="7" fillId="0" borderId="3" xfId="0" applyNumberFormat="1" applyFont="1" applyFill="1" applyBorder="1" applyAlignment="1" applyProtection="1">
      <alignment horizontal="center" vertical="top" wrapText="1"/>
    </xf>
    <xf numFmtId="0" fontId="8" fillId="0" borderId="0" xfId="0" applyFont="1" applyAlignment="1">
      <alignment vertical="top" wrapText="1"/>
    </xf>
    <xf numFmtId="15" fontId="7" fillId="0" borderId="0" xfId="0" applyNumberFormat="1" applyFont="1" applyAlignment="1">
      <alignment horizontal="left" vertical="top"/>
    </xf>
    <xf numFmtId="15" fontId="7" fillId="0" borderId="0" xfId="0" applyNumberFormat="1" applyFont="1" applyAlignment="1">
      <alignment vertical="top"/>
    </xf>
    <xf numFmtId="0" fontId="7" fillId="0" borderId="0" xfId="0" applyFont="1"/>
    <xf numFmtId="0" fontId="7" fillId="2" borderId="0" xfId="0" applyFont="1" applyFill="1" applyAlignment="1">
      <alignment vertical="top"/>
    </xf>
    <xf numFmtId="15" fontId="7" fillId="0" borderId="0" xfId="0" applyNumberFormat="1" applyFont="1" applyAlignment="1" applyProtection="1">
      <alignment vertical="top"/>
    </xf>
    <xf numFmtId="0" fontId="8" fillId="0" borderId="0" xfId="0" applyFont="1" applyAlignment="1">
      <alignment horizontal="left" vertical="top"/>
    </xf>
    <xf numFmtId="0" fontId="13" fillId="0" borderId="4" xfId="0" applyFont="1" applyBorder="1" applyAlignment="1">
      <alignment horizontal="centerContinuous" vertical="top" wrapText="1"/>
    </xf>
    <xf numFmtId="0" fontId="13" fillId="0" borderId="0" xfId="0" applyFont="1" applyAlignment="1">
      <alignment horizontal="centerContinuous" vertical="top" wrapText="1"/>
    </xf>
    <xf numFmtId="0" fontId="7" fillId="0" borderId="0" xfId="0" applyFont="1" applyAlignment="1">
      <alignment horizontal="centerContinuous" vertical="top" wrapText="1"/>
    </xf>
    <xf numFmtId="0" fontId="7" fillId="0" borderId="3" xfId="0" applyFont="1" applyBorder="1" applyAlignment="1">
      <alignment horizontal="centerContinuous" vertical="top" wrapText="1"/>
    </xf>
    <xf numFmtId="0" fontId="2" fillId="0" borderId="0" xfId="0" applyNumberFormat="1" applyFont="1" applyFill="1" applyBorder="1" applyAlignment="1" applyProtection="1">
      <alignment vertical="top"/>
    </xf>
    <xf numFmtId="0" fontId="3" fillId="0" borderId="0" xfId="0" applyNumberFormat="1" applyFont="1" applyBorder="1" applyAlignment="1" applyProtection="1">
      <alignment vertical="top"/>
    </xf>
    <xf numFmtId="0" fontId="5" fillId="0" borderId="0" xfId="0" applyNumberFormat="1" applyFont="1" applyFill="1" applyBorder="1" applyAlignment="1" applyProtection="1">
      <alignment horizontal="left" vertical="top"/>
    </xf>
    <xf numFmtId="0" fontId="4" fillId="0" borderId="0" xfId="0" applyFont="1" applyAlignment="1" applyProtection="1">
      <alignment vertical="top"/>
    </xf>
    <xf numFmtId="0" fontId="4" fillId="0" borderId="0" xfId="0" applyFont="1" applyAlignment="1">
      <alignment vertical="top"/>
    </xf>
    <xf numFmtId="0" fontId="7" fillId="2" borderId="0" xfId="0" applyFont="1" applyFill="1" applyAlignment="1" applyProtection="1">
      <alignment vertical="top"/>
    </xf>
    <xf numFmtId="0" fontId="9" fillId="0" borderId="0" xfId="0" applyFont="1" applyAlignment="1" applyProtection="1">
      <alignment vertical="top"/>
    </xf>
    <xf numFmtId="0" fontId="7" fillId="0" borderId="0" xfId="0" applyFont="1" applyProtection="1"/>
    <xf numFmtId="49" fontId="7" fillId="0" borderId="0" xfId="0" applyNumberFormat="1" applyFont="1" applyAlignment="1" applyProtection="1">
      <alignment vertical="top" wrapText="1"/>
    </xf>
    <xf numFmtId="0" fontId="2" fillId="2" borderId="0" xfId="0" applyFont="1" applyFill="1" applyAlignment="1">
      <alignment vertical="top" wrapText="1"/>
    </xf>
    <xf numFmtId="0" fontId="3" fillId="2" borderId="0" xfId="0" applyFont="1" applyFill="1" applyAlignment="1">
      <alignment horizontal="left" vertical="top"/>
    </xf>
    <xf numFmtId="0" fontId="4" fillId="2" borderId="0" xfId="0" applyFont="1" applyFill="1" applyAlignment="1">
      <alignment horizontal="left" vertical="top" indent="1"/>
    </xf>
    <xf numFmtId="0" fontId="2" fillId="2" borderId="0" xfId="0" applyFont="1" applyFill="1" applyAlignment="1">
      <alignment horizontal="left" vertical="top"/>
    </xf>
    <xf numFmtId="0" fontId="2" fillId="2" borderId="0" xfId="0" applyFont="1" applyFill="1" applyAlignment="1">
      <alignment horizontal="left" vertical="top" wrapText="1"/>
    </xf>
    <xf numFmtId="0" fontId="4" fillId="2" borderId="0" xfId="0" applyFont="1" applyFill="1" applyAlignment="1">
      <alignment vertical="top" wrapText="1"/>
    </xf>
    <xf numFmtId="0" fontId="4" fillId="0" borderId="0" xfId="0" applyFont="1" applyAlignment="1">
      <alignment vertical="top" wrapText="1"/>
    </xf>
    <xf numFmtId="49" fontId="4" fillId="2" borderId="0" xfId="0" applyNumberFormat="1" applyFont="1" applyFill="1" applyAlignment="1">
      <alignment vertical="top" wrapText="1"/>
    </xf>
    <xf numFmtId="49" fontId="4" fillId="0" borderId="0" xfId="0" applyNumberFormat="1" applyFont="1" applyAlignment="1">
      <alignment vertical="top" wrapText="1"/>
    </xf>
    <xf numFmtId="49" fontId="2" fillId="2" borderId="0" xfId="0" applyNumberFormat="1" applyFont="1" applyFill="1" applyAlignment="1">
      <alignment horizontal="left" vertical="top" wrapText="1"/>
    </xf>
    <xf numFmtId="0" fontId="5" fillId="2" borderId="0" xfId="0" applyFont="1" applyFill="1" applyAlignment="1">
      <alignment horizontal="left" vertical="top" wrapText="1"/>
    </xf>
    <xf numFmtId="0" fontId="4" fillId="3" borderId="4" xfId="0" applyNumberFormat="1" applyFont="1" applyFill="1" applyBorder="1" applyAlignment="1" applyProtection="1">
      <alignment vertical="top" wrapText="1"/>
    </xf>
    <xf numFmtId="0" fontId="4" fillId="3" borderId="3" xfId="0" applyNumberFormat="1" applyFont="1" applyFill="1" applyBorder="1" applyAlignment="1" applyProtection="1">
      <alignment vertical="top" wrapText="1"/>
    </xf>
    <xf numFmtId="0" fontId="8" fillId="0" borderId="0" xfId="0" applyNumberFormat="1" applyFont="1" applyFill="1" applyBorder="1" applyAlignment="1" applyProtection="1">
      <alignment horizontal="center" vertical="top" wrapText="1"/>
    </xf>
    <xf numFmtId="165" fontId="10" fillId="0" borderId="0" xfId="6" applyNumberFormat="1" applyFont="1" applyFill="1" applyBorder="1" applyAlignment="1" applyProtection="1">
      <alignment horizontal="right" vertical="top" wrapText="1"/>
    </xf>
    <xf numFmtId="0" fontId="8" fillId="2" borderId="0" xfId="0" applyNumberFormat="1" applyFont="1" applyFill="1" applyBorder="1" applyAlignment="1" applyProtection="1">
      <alignment horizontal="center" vertical="center" wrapText="1"/>
    </xf>
    <xf numFmtId="165" fontId="10" fillId="2" borderId="0" xfId="6" applyNumberFormat="1" applyFont="1" applyFill="1" applyBorder="1" applyAlignment="1" applyProtection="1">
      <alignment horizontal="right" vertical="center" wrapText="1"/>
    </xf>
    <xf numFmtId="165" fontId="10" fillId="2" borderId="3" xfId="6" applyNumberFormat="1" applyFont="1" applyFill="1" applyBorder="1" applyAlignment="1" applyProtection="1">
      <alignment horizontal="right" vertical="center" wrapText="1"/>
    </xf>
    <xf numFmtId="0" fontId="8" fillId="0" borderId="37" xfId="0" applyNumberFormat="1" applyFont="1" applyFill="1" applyBorder="1" applyAlignment="1" applyProtection="1">
      <alignment horizontal="center" vertical="center" wrapText="1"/>
    </xf>
    <xf numFmtId="165" fontId="11" fillId="4" borderId="37" xfId="6" applyNumberFormat="1" applyFont="1" applyFill="1" applyBorder="1" applyAlignment="1" applyProtection="1">
      <alignment horizontal="right" vertical="center" wrapText="1"/>
      <protection locked="0"/>
    </xf>
    <xf numFmtId="165" fontId="10" fillId="5" borderId="37" xfId="6" applyNumberFormat="1" applyFont="1" applyFill="1" applyBorder="1" applyAlignment="1" applyProtection="1">
      <alignment horizontal="right" vertical="center" wrapText="1"/>
    </xf>
    <xf numFmtId="165" fontId="11" fillId="4" borderId="37" xfId="6" applyNumberFormat="1" applyFont="1" applyFill="1" applyBorder="1" applyAlignment="1" applyProtection="1">
      <alignment horizontal="right" vertical="top" wrapText="1"/>
      <protection locked="0"/>
    </xf>
    <xf numFmtId="165" fontId="10" fillId="5" borderId="37" xfId="6" applyNumberFormat="1" applyFont="1" applyFill="1" applyBorder="1" applyAlignment="1" applyProtection="1">
      <alignment horizontal="right" vertical="top" wrapText="1"/>
    </xf>
    <xf numFmtId="0" fontId="8" fillId="0" borderId="37" xfId="0" applyNumberFormat="1" applyFont="1" applyFill="1" applyBorder="1" applyAlignment="1" applyProtection="1">
      <alignment horizontal="center" vertical="top" wrapText="1"/>
    </xf>
    <xf numFmtId="0" fontId="13" fillId="0" borderId="37" xfId="0" applyNumberFormat="1" applyFont="1" applyFill="1" applyBorder="1" applyAlignment="1" applyProtection="1">
      <alignment horizontal="center" vertical="top" wrapText="1"/>
    </xf>
    <xf numFmtId="165" fontId="11" fillId="5" borderId="37" xfId="6" applyNumberFormat="1" applyFont="1" applyFill="1" applyBorder="1" applyAlignment="1" applyProtection="1">
      <alignment horizontal="right" vertical="top" wrapText="1"/>
    </xf>
    <xf numFmtId="165" fontId="11" fillId="4" borderId="40" xfId="6" applyNumberFormat="1" applyFont="1" applyFill="1" applyBorder="1" applyAlignment="1" applyProtection="1">
      <alignment horizontal="right" vertical="center" wrapText="1"/>
      <protection locked="0"/>
    </xf>
    <xf numFmtId="165" fontId="10" fillId="5" borderId="40" xfId="6" applyNumberFormat="1" applyFont="1" applyFill="1" applyBorder="1" applyAlignment="1" applyProtection="1">
      <alignment horizontal="right" vertical="center" wrapText="1"/>
    </xf>
    <xf numFmtId="165" fontId="11" fillId="4" borderId="40" xfId="6" applyNumberFormat="1" applyFont="1" applyFill="1" applyBorder="1" applyAlignment="1" applyProtection="1">
      <alignment horizontal="right" vertical="top" wrapText="1"/>
      <protection locked="0"/>
    </xf>
    <xf numFmtId="165" fontId="10" fillId="5" borderId="40" xfId="6" applyNumberFormat="1" applyFont="1" applyFill="1" applyBorder="1" applyAlignment="1" applyProtection="1">
      <alignment horizontal="right" vertical="top" wrapText="1"/>
    </xf>
    <xf numFmtId="165" fontId="11" fillId="5" borderId="40" xfId="6" applyNumberFormat="1" applyFont="1" applyFill="1" applyBorder="1" applyAlignment="1" applyProtection="1">
      <alignment horizontal="right" vertical="top" wrapText="1"/>
    </xf>
    <xf numFmtId="0" fontId="8" fillId="0" borderId="5" xfId="0" applyNumberFormat="1" applyFont="1" applyFill="1" applyBorder="1" applyAlignment="1" applyProtection="1">
      <alignment horizontal="left" vertical="top" wrapText="1"/>
    </xf>
    <xf numFmtId="0" fontId="7" fillId="0" borderId="0" xfId="0" applyFont="1" applyAlignment="1" applyProtection="1">
      <alignment vertical="center"/>
    </xf>
    <xf numFmtId="0" fontId="8" fillId="0" borderId="51" xfId="0" applyNumberFormat="1" applyFont="1" applyFill="1" applyBorder="1" applyAlignment="1" applyProtection="1">
      <alignment horizontal="left" vertical="top" wrapText="1"/>
    </xf>
    <xf numFmtId="0" fontId="8" fillId="0" borderId="43" xfId="0" applyNumberFormat="1" applyFont="1" applyFill="1" applyBorder="1" applyAlignment="1" applyProtection="1">
      <alignment horizontal="left" vertical="top" wrapText="1"/>
    </xf>
    <xf numFmtId="0" fontId="7" fillId="0" borderId="43" xfId="0" applyNumberFormat="1" applyFont="1" applyFill="1" applyBorder="1" applyAlignment="1" applyProtection="1">
      <alignment vertical="top"/>
    </xf>
    <xf numFmtId="0" fontId="13" fillId="0" borderId="43" xfId="0" applyNumberFormat="1" applyFont="1" applyFill="1" applyBorder="1" applyAlignment="1" applyProtection="1">
      <alignment horizontal="centerContinuous" vertical="top" wrapText="1"/>
    </xf>
    <xf numFmtId="0" fontId="7" fillId="0" borderId="43" xfId="0" applyNumberFormat="1" applyFont="1" applyFill="1" applyBorder="1" applyAlignment="1" applyProtection="1">
      <alignment horizontal="centerContinuous" vertical="top" wrapText="1"/>
    </xf>
    <xf numFmtId="0" fontId="13" fillId="2" borderId="4" xfId="0" applyFont="1" applyFill="1" applyBorder="1" applyAlignment="1">
      <alignment vertical="top" wrapText="1"/>
    </xf>
    <xf numFmtId="0" fontId="7" fillId="2" borderId="4" xfId="0" applyFont="1" applyFill="1" applyBorder="1" applyAlignment="1">
      <alignment vertical="top"/>
    </xf>
    <xf numFmtId="165" fontId="11" fillId="4" borderId="37" xfId="6" applyNumberFormat="1" applyFont="1" applyFill="1" applyBorder="1" applyAlignment="1" applyProtection="1">
      <alignment horizontal="center" vertical="center" wrapText="1"/>
      <protection locked="0"/>
    </xf>
    <xf numFmtId="165" fontId="10" fillId="5" borderId="37" xfId="6" applyNumberFormat="1" applyFont="1" applyFill="1" applyBorder="1" applyAlignment="1" applyProtection="1">
      <alignment vertical="center" wrapText="1"/>
    </xf>
    <xf numFmtId="0" fontId="13" fillId="0" borderId="37" xfId="0" applyNumberFormat="1" applyFont="1" applyFill="1" applyBorder="1" applyAlignment="1" applyProtection="1">
      <alignment horizontal="center" vertical="center" wrapText="1"/>
    </xf>
    <xf numFmtId="165" fontId="11" fillId="4" borderId="55" xfId="6" applyNumberFormat="1" applyFont="1" applyFill="1" applyBorder="1" applyAlignment="1" applyProtection="1">
      <alignment horizontal="right" vertical="top" wrapText="1"/>
      <protection locked="0"/>
    </xf>
    <xf numFmtId="165" fontId="11" fillId="5" borderId="55" xfId="6" applyNumberFormat="1" applyFont="1" applyFill="1" applyBorder="1" applyAlignment="1" applyProtection="1">
      <alignment horizontal="right" vertical="top" wrapText="1"/>
    </xf>
    <xf numFmtId="165" fontId="11" fillId="5" borderId="56" xfId="6" applyNumberFormat="1" applyFont="1" applyFill="1" applyBorder="1" applyAlignment="1" applyProtection="1">
      <alignment horizontal="right" vertical="top" wrapText="1"/>
    </xf>
    <xf numFmtId="165" fontId="11" fillId="5" borderId="59" xfId="6" applyNumberFormat="1" applyFont="1" applyFill="1" applyBorder="1" applyAlignment="1" applyProtection="1">
      <alignment horizontal="right" vertical="top" wrapText="1"/>
    </xf>
    <xf numFmtId="165" fontId="11" fillId="5" borderId="61" xfId="6" applyNumberFormat="1" applyFont="1" applyFill="1" applyBorder="1" applyAlignment="1" applyProtection="1">
      <alignment horizontal="right" vertical="top" wrapText="1"/>
    </xf>
    <xf numFmtId="165" fontId="11" fillId="4" borderId="59" xfId="6" applyNumberFormat="1" applyFont="1" applyFill="1" applyBorder="1" applyAlignment="1" applyProtection="1">
      <alignment horizontal="right" vertical="top" wrapText="1"/>
      <protection locked="0"/>
    </xf>
    <xf numFmtId="165" fontId="11" fillId="5" borderId="37" xfId="6" applyNumberFormat="1" applyFont="1" applyFill="1" applyBorder="1" applyAlignment="1" applyProtection="1">
      <alignment horizontal="right" vertical="center" wrapText="1"/>
    </xf>
    <xf numFmtId="165" fontId="11" fillId="5" borderId="40" xfId="6" applyNumberFormat="1" applyFont="1" applyFill="1" applyBorder="1" applyAlignment="1" applyProtection="1">
      <alignment horizontal="right" vertical="center" wrapText="1"/>
    </xf>
    <xf numFmtId="1" fontId="11" fillId="5" borderId="37" xfId="1"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vertical="top"/>
    </xf>
    <xf numFmtId="0" fontId="7" fillId="0" borderId="0" xfId="0" applyFont="1" applyBorder="1" applyAlignment="1" applyProtection="1">
      <alignment vertical="top" wrapText="1"/>
    </xf>
    <xf numFmtId="0" fontId="7" fillId="0" borderId="3" xfId="0" applyFont="1" applyBorder="1" applyAlignment="1" applyProtection="1">
      <alignment vertical="top" wrapText="1"/>
    </xf>
    <xf numFmtId="0" fontId="5" fillId="2" borderId="0" xfId="0" applyFont="1" applyFill="1" applyBorder="1" applyAlignment="1">
      <alignment vertical="top"/>
    </xf>
    <xf numFmtId="0" fontId="4" fillId="2" borderId="0" xfId="0" applyFont="1" applyFill="1" applyAlignment="1">
      <alignment horizontal="left" vertical="top"/>
    </xf>
    <xf numFmtId="0" fontId="4" fillId="2" borderId="0" xfId="0" applyFont="1" applyFill="1" applyAlignment="1">
      <alignment vertical="top"/>
    </xf>
    <xf numFmtId="49" fontId="4" fillId="2" borderId="0" xfId="0" applyNumberFormat="1" applyFont="1" applyFill="1" applyAlignment="1">
      <alignment vertical="top"/>
    </xf>
    <xf numFmtId="0" fontId="5" fillId="2" borderId="0" xfId="0" applyNumberFormat="1" applyFont="1" applyFill="1" applyAlignment="1">
      <alignment horizontal="left" vertical="top"/>
    </xf>
    <xf numFmtId="0" fontId="5" fillId="2" borderId="0" xfId="0" applyNumberFormat="1" applyFont="1" applyFill="1" applyAlignment="1">
      <alignment vertical="top"/>
    </xf>
    <xf numFmtId="0" fontId="5" fillId="2" borderId="0" xfId="0" applyFont="1" applyFill="1" applyAlignment="1">
      <alignment vertical="top"/>
    </xf>
    <xf numFmtId="0" fontId="5" fillId="2" borderId="0" xfId="0" applyFont="1" applyFill="1" applyAlignment="1">
      <alignment vertical="top" wrapText="1"/>
    </xf>
    <xf numFmtId="0" fontId="12" fillId="0" borderId="0" xfId="0" applyNumberFormat="1" applyFont="1" applyFill="1" applyBorder="1" applyAlignment="1" applyProtection="1">
      <alignment vertical="center" wrapText="1"/>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horizontal="left" vertical="center"/>
    </xf>
    <xf numFmtId="0" fontId="7" fillId="0" borderId="4" xfId="0" applyFont="1" applyBorder="1" applyAlignment="1" applyProtection="1">
      <alignment vertical="top" wrapText="1"/>
    </xf>
    <xf numFmtId="0" fontId="8" fillId="0" borderId="0" xfId="0" applyNumberFormat="1" applyFont="1" applyFill="1" applyBorder="1" applyAlignment="1" applyProtection="1">
      <alignment vertical="center" wrapText="1"/>
    </xf>
    <xf numFmtId="0" fontId="34" fillId="14" borderId="0" xfId="0" applyFont="1" applyFill="1" applyAlignment="1">
      <alignment vertical="center"/>
    </xf>
    <xf numFmtId="0" fontId="3" fillId="2" borderId="4" xfId="0" applyFont="1" applyFill="1" applyBorder="1" applyAlignment="1">
      <alignment vertical="top"/>
    </xf>
    <xf numFmtId="0" fontId="3" fillId="2" borderId="0" xfId="0" applyFont="1" applyFill="1" applyAlignment="1">
      <alignment vertical="top"/>
    </xf>
    <xf numFmtId="0" fontId="11" fillId="0" borderId="0" xfId="0" applyFont="1"/>
    <xf numFmtId="0" fontId="7" fillId="0" borderId="4" xfId="0" applyFont="1" applyBorder="1" applyAlignment="1">
      <alignment horizontal="left" vertical="center"/>
    </xf>
    <xf numFmtId="0" fontId="5" fillId="0" borderId="0" xfId="0" applyFont="1" applyAlignment="1">
      <alignment vertical="top"/>
    </xf>
    <xf numFmtId="0" fontId="33" fillId="7" borderId="37" xfId="0" applyFont="1" applyFill="1" applyBorder="1" applyAlignment="1">
      <alignment horizontal="center" vertical="top" wrapText="1"/>
    </xf>
    <xf numFmtId="0" fontId="33" fillId="7" borderId="40" xfId="0" applyFont="1" applyFill="1" applyBorder="1" applyAlignment="1">
      <alignment horizontal="center" vertical="top" wrapText="1"/>
    </xf>
    <xf numFmtId="0" fontId="11" fillId="4" borderId="37" xfId="1" applyNumberFormat="1" applyFont="1" applyFill="1" applyBorder="1" applyAlignment="1" applyProtection="1">
      <alignment horizontal="center" vertical="center" wrapText="1"/>
      <protection locked="0"/>
    </xf>
    <xf numFmtId="0" fontId="6" fillId="3" borderId="0" xfId="0"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3" xfId="0" applyNumberFormat="1" applyFont="1" applyFill="1" applyBorder="1" applyAlignment="1" applyProtection="1">
      <alignment horizontal="left" vertical="top" wrapText="1"/>
    </xf>
    <xf numFmtId="0" fontId="6" fillId="3" borderId="0" xfId="0" applyNumberFormat="1" applyFont="1" applyFill="1" applyBorder="1" applyAlignment="1" applyProtection="1">
      <alignment horizontal="center" vertical="top"/>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6" fillId="3" borderId="0" xfId="0" applyNumberFormat="1" applyFont="1" applyFill="1" applyBorder="1" applyAlignment="1" applyProtection="1">
      <alignment horizontal="left" vertical="top" wrapText="1"/>
    </xf>
    <xf numFmtId="0" fontId="8" fillId="0" borderId="0" xfId="0" applyFont="1" applyBorder="1" applyAlignment="1">
      <alignment horizontal="left" vertical="center" wrapText="1"/>
    </xf>
    <xf numFmtId="0" fontId="8" fillId="0" borderId="3" xfId="0" applyFont="1" applyBorder="1" applyAlignment="1">
      <alignment vertical="top" wrapText="1"/>
    </xf>
    <xf numFmtId="0" fontId="6" fillId="3" borderId="4" xfId="0" applyNumberFormat="1" applyFont="1" applyFill="1" applyBorder="1" applyAlignment="1" applyProtection="1">
      <alignment horizontal="left" vertical="top" wrapText="1"/>
    </xf>
    <xf numFmtId="0" fontId="13" fillId="0" borderId="4" xfId="0" applyNumberFormat="1" applyFont="1" applyFill="1" applyBorder="1" applyAlignment="1" applyProtection="1">
      <alignment horizontal="right" vertical="top" wrapText="1" indent="1"/>
    </xf>
    <xf numFmtId="0" fontId="13" fillId="0" borderId="0" xfId="0" applyNumberFormat="1" applyFont="1" applyFill="1" applyBorder="1" applyAlignment="1" applyProtection="1">
      <alignment horizontal="right" vertical="top" wrapText="1" indent="1"/>
    </xf>
    <xf numFmtId="0" fontId="9" fillId="7" borderId="37" xfId="0" applyNumberFormat="1" applyFont="1" applyFill="1" applyBorder="1" applyAlignment="1" applyProtection="1">
      <alignment horizontal="center" vertical="top" wrapText="1"/>
    </xf>
    <xf numFmtId="0" fontId="34" fillId="0" borderId="0" xfId="0" applyFont="1" applyAlignment="1">
      <alignment vertical="center"/>
    </xf>
    <xf numFmtId="0" fontId="7" fillId="6" borderId="0" xfId="0" applyFont="1" applyFill="1" applyAlignment="1">
      <alignment vertical="top"/>
    </xf>
    <xf numFmtId="0" fontId="7" fillId="0" borderId="0" xfId="0" applyFont="1" applyAlignment="1">
      <alignment horizontal="left" vertical="top"/>
    </xf>
    <xf numFmtId="15" fontId="7" fillId="0" borderId="0" xfId="0" quotePrefix="1" applyNumberFormat="1" applyFont="1" applyAlignment="1">
      <alignment vertical="top"/>
    </xf>
    <xf numFmtId="0" fontId="7" fillId="6" borderId="0" xfId="0" applyFont="1" applyFill="1" applyAlignment="1">
      <alignment vertical="top" wrapText="1"/>
    </xf>
    <xf numFmtId="0" fontId="12" fillId="0" borderId="0" xfId="0" applyFont="1" applyAlignment="1" applyProtection="1">
      <alignment vertical="top" wrapText="1"/>
    </xf>
    <xf numFmtId="0" fontId="7" fillId="0" borderId="7" xfId="0" applyFont="1" applyBorder="1" applyAlignment="1" applyProtection="1">
      <alignment vertical="top" wrapText="1"/>
    </xf>
    <xf numFmtId="0" fontId="7" fillId="0" borderId="10" xfId="0" applyFont="1" applyBorder="1" applyAlignment="1" applyProtection="1">
      <alignment vertical="top" wrapText="1"/>
    </xf>
    <xf numFmtId="0" fontId="7" fillId="0" borderId="8" xfId="0" applyFont="1" applyBorder="1" applyAlignment="1" applyProtection="1">
      <alignment vertical="top" wrapText="1"/>
    </xf>
    <xf numFmtId="0" fontId="12" fillId="0" borderId="0" xfId="0" applyFont="1" applyAlignment="1">
      <alignment wrapText="1"/>
    </xf>
    <xf numFmtId="0" fontId="12" fillId="0" borderId="0" xfId="0" applyFont="1" applyFill="1" applyAlignment="1" applyProtection="1">
      <alignment vertical="top" wrapText="1"/>
    </xf>
    <xf numFmtId="0" fontId="12" fillId="0" borderId="0" xfId="0" applyFont="1" applyAlignment="1" applyProtection="1">
      <alignment wrapText="1"/>
    </xf>
    <xf numFmtId="0" fontId="7" fillId="0" borderId="3" xfId="0" applyFont="1" applyBorder="1" applyAlignment="1" applyProtection="1">
      <alignment wrapText="1"/>
    </xf>
    <xf numFmtId="0" fontId="7" fillId="0" borderId="0" xfId="0" applyFont="1" applyBorder="1"/>
    <xf numFmtId="0" fontId="7" fillId="0" borderId="3" xfId="0" applyFont="1" applyBorder="1"/>
    <xf numFmtId="0" fontId="12" fillId="0" borderId="0" xfId="0" applyFont="1" applyFill="1" applyAlignment="1" applyProtection="1">
      <alignment horizontal="left" vertical="top" wrapText="1"/>
    </xf>
    <xf numFmtId="49" fontId="7" fillId="0" borderId="0" xfId="0" applyNumberFormat="1" applyFont="1" applyAlignment="1" applyProtection="1">
      <alignment vertical="top"/>
    </xf>
    <xf numFmtId="0" fontId="6" fillId="0" borderId="0" xfId="0" applyFont="1" applyFill="1" applyAlignment="1" applyProtection="1">
      <alignment vertical="top" wrapText="1"/>
    </xf>
    <xf numFmtId="0" fontId="9" fillId="0" borderId="4" xfId="0" applyFont="1" applyBorder="1" applyAlignment="1" applyProtection="1">
      <alignment vertical="top"/>
    </xf>
    <xf numFmtId="0" fontId="7" fillId="0" borderId="0" xfId="0" applyNumberFormat="1" applyFont="1" applyBorder="1" applyAlignment="1" applyProtection="1">
      <alignment horizontal="left" vertical="top"/>
    </xf>
    <xf numFmtId="0" fontId="7" fillId="2" borderId="4"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left" vertical="top" wrapText="1"/>
    </xf>
    <xf numFmtId="0" fontId="7" fillId="0" borderId="0" xfId="0" applyNumberFormat="1" applyFont="1" applyBorder="1" applyAlignment="1" applyProtection="1">
      <alignment horizontal="left" vertical="top" wrapText="1"/>
    </xf>
    <xf numFmtId="0" fontId="7" fillId="0" borderId="3" xfId="0" applyNumberFormat="1" applyFont="1" applyBorder="1" applyAlignment="1" applyProtection="1">
      <alignment horizontal="left" vertical="top" wrapText="1"/>
    </xf>
    <xf numFmtId="0" fontId="7" fillId="0" borderId="0" xfId="0" applyFont="1" applyBorder="1" applyAlignment="1">
      <alignment horizontal="right" vertical="top" wrapText="1" indent="1"/>
    </xf>
    <xf numFmtId="0" fontId="9" fillId="0" borderId="3" xfId="0" applyFont="1" applyBorder="1" applyAlignment="1" applyProtection="1">
      <alignment vertical="top"/>
    </xf>
    <xf numFmtId="0" fontId="7" fillId="0" borderId="4" xfId="0" applyFont="1" applyBorder="1" applyAlignment="1" applyProtection="1">
      <alignment wrapText="1"/>
    </xf>
    <xf numFmtId="0" fontId="7" fillId="0" borderId="0" xfId="0" applyFont="1" applyBorder="1" applyAlignment="1" applyProtection="1">
      <alignment wrapText="1"/>
    </xf>
    <xf numFmtId="0" fontId="12" fillId="0" borderId="0" xfId="0" applyFont="1" applyFill="1" applyAlignment="1" applyProtection="1">
      <alignment vertical="center" wrapText="1"/>
    </xf>
    <xf numFmtId="0" fontId="7" fillId="0" borderId="3" xfId="0" applyFont="1" applyBorder="1" applyAlignment="1">
      <alignment vertical="center"/>
    </xf>
    <xf numFmtId="0" fontId="2" fillId="0" borderId="0" xfId="0" applyFont="1" applyAlignment="1" applyProtection="1">
      <alignment vertical="top" wrapText="1"/>
    </xf>
    <xf numFmtId="49" fontId="7" fillId="2" borderId="0" xfId="0" applyNumberFormat="1" applyFont="1" applyFill="1" applyAlignment="1" applyProtection="1">
      <alignment vertical="top" wrapText="1"/>
    </xf>
    <xf numFmtId="0" fontId="7" fillId="0" borderId="4" xfId="0" applyFont="1" applyBorder="1" applyAlignment="1">
      <alignment vertical="top" wrapText="1"/>
    </xf>
    <xf numFmtId="0" fontId="7" fillId="0" borderId="0" xfId="0" applyFont="1" applyBorder="1" applyAlignment="1">
      <alignment vertical="top" wrapText="1"/>
    </xf>
    <xf numFmtId="0" fontId="7" fillId="0" borderId="3" xfId="0" applyFont="1" applyBorder="1" applyAlignment="1">
      <alignment vertical="top" wrapText="1"/>
    </xf>
    <xf numFmtId="0" fontId="7" fillId="0" borderId="7" xfId="0" applyFont="1" applyBorder="1" applyAlignment="1">
      <alignment vertical="top" wrapText="1"/>
    </xf>
    <xf numFmtId="0" fontId="7" fillId="0" borderId="10" xfId="0" applyFont="1" applyBorder="1" applyAlignment="1">
      <alignment vertical="top" wrapText="1"/>
    </xf>
    <xf numFmtId="0" fontId="7" fillId="0" borderId="8" xfId="0" applyFont="1" applyBorder="1" applyAlignment="1">
      <alignment vertical="top" wrapText="1"/>
    </xf>
    <xf numFmtId="0" fontId="9" fillId="0" borderId="0" xfId="0" applyNumberFormat="1" applyFont="1" applyBorder="1" applyAlignment="1" applyProtection="1">
      <alignment vertical="top" wrapText="1"/>
    </xf>
    <xf numFmtId="0" fontId="6" fillId="0" borderId="0" xfId="0" applyFont="1" applyAlignment="1" applyProtection="1">
      <alignment wrapText="1"/>
    </xf>
    <xf numFmtId="0" fontId="9" fillId="0" borderId="0" xfId="0" applyFont="1" applyProtection="1"/>
    <xf numFmtId="0" fontId="7" fillId="0" borderId="7" xfId="0" applyFont="1" applyBorder="1" applyAlignment="1" applyProtection="1">
      <alignment wrapText="1"/>
    </xf>
    <xf numFmtId="0" fontId="7" fillId="0" borderId="10" xfId="0" applyFont="1" applyBorder="1" applyAlignment="1" applyProtection="1">
      <alignment wrapText="1"/>
    </xf>
    <xf numFmtId="0" fontId="7" fillId="0" borderId="8" xfId="0" applyFont="1" applyBorder="1" applyAlignment="1" applyProtection="1">
      <alignment wrapText="1"/>
    </xf>
    <xf numFmtId="0" fontId="5" fillId="2" borderId="4"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3" xfId="0" applyFont="1" applyFill="1" applyBorder="1" applyAlignment="1">
      <alignment horizontal="left" vertical="top" wrapText="1"/>
    </xf>
    <xf numFmtId="0" fontId="7" fillId="0" borderId="4" xfId="0" applyFont="1" applyBorder="1" applyAlignment="1">
      <alignment wrapText="1"/>
    </xf>
    <xf numFmtId="0" fontId="7" fillId="0" borderId="0" xfId="0" applyFont="1" applyBorder="1" applyAlignment="1">
      <alignment wrapText="1"/>
    </xf>
    <xf numFmtId="0" fontId="7" fillId="0" borderId="3" xfId="0" applyFont="1" applyBorder="1" applyAlignment="1">
      <alignment wrapText="1"/>
    </xf>
    <xf numFmtId="0" fontId="7" fillId="0" borderId="7" xfId="0" applyFont="1" applyBorder="1" applyAlignment="1">
      <alignment wrapText="1"/>
    </xf>
    <xf numFmtId="0" fontId="7" fillId="0" borderId="10" xfId="0" applyFont="1" applyBorder="1" applyAlignment="1">
      <alignment wrapText="1"/>
    </xf>
    <xf numFmtId="0" fontId="7" fillId="0" borderId="8" xfId="0" applyFont="1" applyBorder="1" applyAlignment="1">
      <alignment wrapText="1"/>
    </xf>
    <xf numFmtId="0" fontId="7" fillId="0" borderId="3" xfId="0" applyFont="1" applyBorder="1" applyProtection="1"/>
    <xf numFmtId="0" fontId="9" fillId="0" borderId="0" xfId="0" applyFont="1" applyAlignment="1" applyProtection="1">
      <alignment vertical="center"/>
    </xf>
    <xf numFmtId="0" fontId="8" fillId="0" borderId="4" xfId="0" applyFont="1" applyBorder="1" applyAlignment="1">
      <alignment vertical="top" wrapText="1"/>
    </xf>
    <xf numFmtId="0" fontId="8" fillId="0" borderId="3" xfId="0" applyFont="1" applyBorder="1" applyAlignment="1">
      <alignment vertical="top" wrapText="1"/>
    </xf>
    <xf numFmtId="0" fontId="33" fillId="2" borderId="4" xfId="0" applyFont="1" applyFill="1" applyBorder="1" applyAlignment="1">
      <alignment horizontal="center" vertical="top" wrapText="1"/>
    </xf>
    <xf numFmtId="0" fontId="33" fillId="2" borderId="0" xfId="0" applyFont="1" applyFill="1" applyAlignment="1">
      <alignment horizontal="center" vertical="top" wrapText="1"/>
    </xf>
    <xf numFmtId="0" fontId="5" fillId="0" borderId="0" xfId="0" applyFont="1" applyAlignment="1">
      <alignment horizontal="left" vertical="top"/>
    </xf>
    <xf numFmtId="0" fontId="12" fillId="0" borderId="0" xfId="0" applyNumberFormat="1" applyFont="1" applyFill="1" applyBorder="1" applyAlignment="1" applyProtection="1">
      <alignment vertical="top"/>
    </xf>
    <xf numFmtId="0" fontId="7" fillId="6" borderId="0" xfId="0" applyFont="1" applyFill="1" applyAlignment="1" applyProtection="1">
      <alignment vertical="top"/>
    </xf>
    <xf numFmtId="0" fontId="9" fillId="7" borderId="37" xfId="0" applyNumberFormat="1" applyFont="1" applyFill="1" applyBorder="1" applyAlignment="1" applyProtection="1">
      <alignment horizontal="center" vertical="top" wrapText="1"/>
    </xf>
    <xf numFmtId="0" fontId="7" fillId="2" borderId="0" xfId="0" applyFont="1" applyFill="1" applyAlignment="1">
      <alignment vertical="top" wrapText="1"/>
    </xf>
    <xf numFmtId="0" fontId="7" fillId="2" borderId="3" xfId="0" applyFont="1" applyFill="1" applyBorder="1" applyAlignment="1">
      <alignment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7" fillId="2" borderId="7" xfId="0" applyNumberFormat="1" applyFont="1" applyFill="1" applyBorder="1" applyAlignment="1" applyProtection="1">
      <alignment vertical="top" wrapText="1"/>
    </xf>
    <xf numFmtId="0" fontId="7" fillId="2" borderId="10" xfId="0" applyNumberFormat="1" applyFont="1" applyFill="1" applyBorder="1" applyAlignment="1" applyProtection="1">
      <alignment vertical="top" wrapText="1"/>
    </xf>
    <xf numFmtId="0" fontId="7" fillId="2" borderId="8" xfId="0" applyNumberFormat="1" applyFont="1" applyFill="1" applyBorder="1" applyAlignment="1" applyProtection="1">
      <alignment vertical="top" wrapText="1"/>
    </xf>
    <xf numFmtId="0" fontId="9" fillId="0" borderId="0" xfId="0" applyFont="1" applyBorder="1" applyAlignment="1" applyProtection="1">
      <alignment vertical="top"/>
    </xf>
    <xf numFmtId="0" fontId="4" fillId="0" borderId="0" xfId="0" applyFont="1" applyFill="1" applyAlignment="1" applyProtection="1">
      <alignment vertical="top"/>
    </xf>
    <xf numFmtId="0" fontId="8" fillId="0" borderId="4" xfId="0" applyNumberFormat="1" applyFont="1" applyFill="1" applyBorder="1" applyAlignment="1" applyProtection="1">
      <alignment horizontal="left" vertical="top"/>
    </xf>
    <xf numFmtId="0" fontId="36" fillId="4" borderId="37" xfId="1" applyNumberFormat="1" applyFont="1" applyFill="1" applyBorder="1" applyAlignment="1" applyProtection="1">
      <alignment horizontal="center" vertical="center" wrapText="1"/>
      <protection locked="0"/>
    </xf>
    <xf numFmtId="0" fontId="8" fillId="2" borderId="0" xfId="0" applyFont="1" applyFill="1" applyAlignment="1">
      <alignment horizontal="left" vertical="top"/>
    </xf>
    <xf numFmtId="0" fontId="8" fillId="0" borderId="53" xfId="0" applyNumberFormat="1" applyFont="1" applyFill="1" applyBorder="1" applyAlignment="1" applyProtection="1">
      <alignment horizontal="center" vertical="center" wrapText="1"/>
    </xf>
    <xf numFmtId="165" fontId="11" fillId="4" borderId="53" xfId="6" applyNumberFormat="1" applyFont="1" applyFill="1" applyBorder="1" applyAlignment="1" applyProtection="1">
      <alignment horizontal="right" vertical="center" wrapText="1"/>
      <protection locked="0"/>
    </xf>
    <xf numFmtId="165" fontId="11" fillId="4" borderId="57" xfId="6" applyNumberFormat="1" applyFont="1" applyFill="1" applyBorder="1" applyAlignment="1" applyProtection="1">
      <alignment horizontal="right" vertical="center" wrapText="1"/>
      <protection locked="0"/>
    </xf>
    <xf numFmtId="0" fontId="8" fillId="0" borderId="3" xfId="0" applyFont="1" applyBorder="1" applyAlignment="1">
      <alignment vertical="top" wrapText="1"/>
    </xf>
    <xf numFmtId="16" fontId="7" fillId="0" borderId="0" xfId="0" quotePrefix="1" applyNumberFormat="1" applyFont="1" applyAlignment="1">
      <alignment vertical="top"/>
    </xf>
    <xf numFmtId="15" fontId="7" fillId="0" borderId="0" xfId="0" quotePrefix="1" applyNumberFormat="1" applyFont="1" applyAlignment="1">
      <alignment vertical="top" wrapText="1"/>
    </xf>
    <xf numFmtId="49" fontId="7" fillId="0" borderId="0" xfId="0" quotePrefix="1" applyNumberFormat="1" applyFont="1" applyFill="1" applyAlignment="1">
      <alignment vertical="top"/>
    </xf>
    <xf numFmtId="15" fontId="7" fillId="0" borderId="0" xfId="0" quotePrefix="1" applyNumberFormat="1" applyFont="1" applyFill="1" applyAlignment="1">
      <alignment vertical="top"/>
    </xf>
    <xf numFmtId="15" fontId="7" fillId="0" borderId="0" xfId="0" applyNumberFormat="1" applyFont="1" applyFill="1" applyAlignment="1">
      <alignment vertical="top"/>
    </xf>
    <xf numFmtId="0" fontId="7" fillId="0" borderId="0" xfId="0" applyFont="1" applyFill="1" applyAlignment="1">
      <alignment vertical="top"/>
    </xf>
    <xf numFmtId="0" fontId="11" fillId="4" borderId="37" xfId="1" applyNumberFormat="1" applyFont="1" applyFill="1" applyBorder="1" applyAlignment="1" applyProtection="1">
      <alignment horizontal="center" vertical="center" wrapText="1"/>
      <protection locked="0"/>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8" fillId="0" borderId="0" xfId="0" applyNumberFormat="1" applyFont="1" applyFill="1" applyBorder="1" applyAlignment="1" applyProtection="1">
      <alignment vertical="center" wrapText="1"/>
    </xf>
    <xf numFmtId="0" fontId="35" fillId="6" borderId="0" xfId="0" applyFont="1" applyFill="1" applyAlignment="1">
      <alignment vertical="top"/>
    </xf>
    <xf numFmtId="0" fontId="9" fillId="6" borderId="0" xfId="0" applyFont="1" applyFill="1" applyAlignment="1">
      <alignment vertical="top"/>
    </xf>
    <xf numFmtId="0" fontId="35" fillId="0" borderId="0" xfId="0" applyFont="1" applyAlignment="1">
      <alignment vertical="top"/>
    </xf>
    <xf numFmtId="0" fontId="11" fillId="4" borderId="41" xfId="1" applyNumberFormat="1" applyFont="1" applyFill="1" applyBorder="1" applyAlignment="1" applyProtection="1">
      <alignment vertical="center" wrapText="1"/>
      <protection locked="0"/>
    </xf>
    <xf numFmtId="165" fontId="10" fillId="5" borderId="55" xfId="6" applyNumberFormat="1" applyFont="1" applyFill="1" applyBorder="1" applyAlignment="1" applyProtection="1">
      <alignment horizontal="right" vertical="top" wrapText="1"/>
    </xf>
    <xf numFmtId="165" fontId="10" fillId="5" borderId="59" xfId="6" applyNumberFormat="1" applyFont="1" applyFill="1" applyBorder="1" applyAlignment="1" applyProtection="1">
      <alignment horizontal="right" vertical="top" wrapText="1"/>
    </xf>
    <xf numFmtId="165" fontId="10" fillId="5" borderId="56" xfId="6" applyNumberFormat="1" applyFont="1" applyFill="1" applyBorder="1" applyAlignment="1" applyProtection="1">
      <alignment horizontal="right" vertical="top" wrapText="1"/>
    </xf>
    <xf numFmtId="0" fontId="40" fillId="0" borderId="0" xfId="0" applyFont="1" applyAlignment="1">
      <alignment horizontal="center"/>
    </xf>
    <xf numFmtId="0" fontId="39" fillId="0" borderId="0" xfId="0" applyFont="1"/>
    <xf numFmtId="0" fontId="41" fillId="15" borderId="12" xfId="0" applyFont="1" applyFill="1" applyBorder="1"/>
    <xf numFmtId="0" fontId="0" fillId="0" borderId="13" xfId="0" applyBorder="1"/>
    <xf numFmtId="0" fontId="0" fillId="0" borderId="82" xfId="0" applyBorder="1"/>
    <xf numFmtId="0" fontId="42" fillId="0" borderId="14" xfId="0" applyFont="1" applyBorder="1"/>
    <xf numFmtId="0" fontId="40" fillId="16" borderId="0" xfId="0" applyFont="1" applyFill="1" applyAlignment="1">
      <alignment horizontal="center"/>
    </xf>
    <xf numFmtId="0" fontId="40" fillId="16" borderId="15" xfId="0" applyFont="1" applyFill="1" applyBorder="1" applyAlignment="1">
      <alignment horizontal="center"/>
    </xf>
    <xf numFmtId="0" fontId="0" fillId="0" borderId="14" xfId="0" applyBorder="1"/>
    <xf numFmtId="0" fontId="41" fillId="0" borderId="0" xfId="0" applyFont="1"/>
    <xf numFmtId="0" fontId="41" fillId="0" borderId="15" xfId="0" applyFont="1" applyBorder="1"/>
    <xf numFmtId="0" fontId="42" fillId="0" borderId="0" xfId="0" applyFont="1"/>
    <xf numFmtId="0" fontId="0" fillId="16" borderId="0" xfId="0" applyFill="1"/>
    <xf numFmtId="165" fontId="0" fillId="0" borderId="0" xfId="6" applyNumberFormat="1" applyFont="1" applyBorder="1"/>
    <xf numFmtId="165" fontId="0" fillId="0" borderId="15" xfId="6" applyNumberFormat="1" applyFont="1" applyBorder="1"/>
    <xf numFmtId="165" fontId="0" fillId="0" borderId="83" xfId="0" applyNumberFormat="1" applyBorder="1"/>
    <xf numFmtId="165" fontId="0" fillId="0" borderId="0" xfId="0" applyNumberFormat="1"/>
    <xf numFmtId="165" fontId="0" fillId="0" borderId="82" xfId="0" applyNumberFormat="1" applyBorder="1"/>
    <xf numFmtId="165" fontId="0" fillId="0" borderId="84" xfId="0" applyNumberFormat="1" applyBorder="1"/>
    <xf numFmtId="165" fontId="0" fillId="0" borderId="85" xfId="0" applyNumberFormat="1" applyBorder="1"/>
    <xf numFmtId="166" fontId="43" fillId="0" borderId="84" xfId="10" applyNumberFormat="1" applyFont="1" applyBorder="1"/>
    <xf numFmtId="166" fontId="43" fillId="0" borderId="0" xfId="10" applyNumberFormat="1" applyFont="1" applyBorder="1"/>
    <xf numFmtId="166" fontId="43" fillId="0" borderId="86" xfId="10" applyNumberFormat="1" applyFont="1" applyBorder="1"/>
    <xf numFmtId="0" fontId="0" fillId="8" borderId="0" xfId="0" applyFill="1"/>
    <xf numFmtId="0" fontId="0" fillId="0" borderId="87" xfId="0" applyBorder="1"/>
    <xf numFmtId="165" fontId="0" fillId="0" borderId="16" xfId="6" applyNumberFormat="1" applyFont="1" applyBorder="1"/>
    <xf numFmtId="165" fontId="0" fillId="0" borderId="85" xfId="6" applyNumberFormat="1" applyFont="1" applyBorder="1"/>
    <xf numFmtId="0" fontId="44" fillId="15" borderId="12" xfId="0" applyFont="1" applyFill="1" applyBorder="1"/>
    <xf numFmtId="0" fontId="45" fillId="0" borderId="13" xfId="0" applyFont="1" applyBorder="1"/>
    <xf numFmtId="0" fontId="45" fillId="0" borderId="82" xfId="0" applyFont="1" applyBorder="1"/>
    <xf numFmtId="0" fontId="45" fillId="0" borderId="0" xfId="0" applyFont="1"/>
    <xf numFmtId="0" fontId="46" fillId="0" borderId="0" xfId="0" applyFont="1"/>
    <xf numFmtId="0" fontId="45" fillId="0" borderId="14" xfId="0" applyFont="1" applyBorder="1" applyAlignment="1">
      <alignment wrapText="1"/>
    </xf>
    <xf numFmtId="0" fontId="45" fillId="0" borderId="0" xfId="0" applyFont="1" applyAlignment="1">
      <alignment wrapText="1"/>
    </xf>
    <xf numFmtId="0" fontId="45" fillId="0" borderId="15" xfId="0" applyFont="1" applyBorder="1" applyAlignment="1">
      <alignment wrapText="1"/>
    </xf>
    <xf numFmtId="0" fontId="45" fillId="0" borderId="14" xfId="0" applyFont="1" applyBorder="1" applyAlignment="1">
      <alignment horizontal="center"/>
    </xf>
    <xf numFmtId="0" fontId="45" fillId="0" borderId="0" xfId="0" applyFont="1" applyAlignment="1">
      <alignment horizontal="center"/>
    </xf>
    <xf numFmtId="0" fontId="45" fillId="0" borderId="85" xfId="0" applyFont="1" applyBorder="1" applyAlignment="1">
      <alignment horizontal="center"/>
    </xf>
    <xf numFmtId="0" fontId="0" fillId="8" borderId="0" xfId="0" applyFill="1" applyAlignment="1">
      <alignment wrapText="1"/>
    </xf>
    <xf numFmtId="0" fontId="39" fillId="0" borderId="0" xfId="0" applyFont="1" applyAlignment="1">
      <alignment horizontal="center"/>
    </xf>
    <xf numFmtId="0" fontId="45" fillId="0" borderId="87" xfId="0" applyFont="1" applyBorder="1" applyAlignment="1">
      <alignment horizontal="center"/>
    </xf>
    <xf numFmtId="0" fontId="45" fillId="0" borderId="16" xfId="0" applyFont="1" applyBorder="1" applyAlignment="1">
      <alignment horizontal="center"/>
    </xf>
    <xf numFmtId="0" fontId="45" fillId="0" borderId="88" xfId="0" applyFont="1" applyBorder="1" applyAlignment="1">
      <alignment horizontal="center"/>
    </xf>
    <xf numFmtId="0" fontId="40" fillId="16" borderId="13" xfId="0" applyFont="1" applyFill="1" applyBorder="1" applyAlignment="1">
      <alignment horizontal="center"/>
    </xf>
    <xf numFmtId="0" fontId="40" fillId="16" borderId="82" xfId="0" applyFont="1" applyFill="1" applyBorder="1" applyAlignment="1">
      <alignment horizontal="center"/>
    </xf>
    <xf numFmtId="0" fontId="44" fillId="0" borderId="14" xfId="0" applyFont="1" applyBorder="1"/>
    <xf numFmtId="0" fontId="44" fillId="0" borderId="0" xfId="0" applyFont="1"/>
    <xf numFmtId="0" fontId="44" fillId="0" borderId="15" xfId="0" applyFont="1" applyBorder="1"/>
    <xf numFmtId="0" fontId="47" fillId="0" borderId="0" xfId="0" applyFont="1"/>
    <xf numFmtId="0" fontId="45" fillId="0" borderId="14" xfId="0" applyFont="1" applyBorder="1"/>
    <xf numFmtId="165" fontId="45" fillId="0" borderId="0" xfId="6" applyNumberFormat="1" applyFont="1" applyBorder="1"/>
    <xf numFmtId="165" fontId="45" fillId="0" borderId="15" xfId="6" applyNumberFormat="1" applyFont="1" applyBorder="1"/>
    <xf numFmtId="165" fontId="45" fillId="0" borderId="82" xfId="6" applyNumberFormat="1" applyFont="1" applyBorder="1"/>
    <xf numFmtId="49" fontId="46" fillId="0" borderId="12" xfId="0" applyNumberFormat="1" applyFont="1" applyBorder="1" applyAlignment="1">
      <alignment horizontal="left"/>
    </xf>
    <xf numFmtId="0" fontId="45" fillId="0" borderId="13" xfId="0" applyFont="1" applyBorder="1" applyAlignment="1">
      <alignment horizontal="center"/>
    </xf>
    <xf numFmtId="0" fontId="46" fillId="16" borderId="13" xfId="0" applyFont="1" applyFill="1" applyBorder="1" applyAlignment="1">
      <alignment horizontal="center"/>
    </xf>
    <xf numFmtId="0" fontId="46" fillId="16" borderId="82" xfId="0" applyFont="1" applyFill="1" applyBorder="1" applyAlignment="1">
      <alignment horizontal="center"/>
    </xf>
    <xf numFmtId="165" fontId="45" fillId="0" borderId="15" xfId="0" applyNumberFormat="1" applyFont="1" applyBorder="1"/>
    <xf numFmtId="165" fontId="45" fillId="0" borderId="0" xfId="0" applyNumberFormat="1" applyFont="1"/>
    <xf numFmtId="0" fontId="44" fillId="15" borderId="14" xfId="0" applyFont="1" applyFill="1" applyBorder="1"/>
    <xf numFmtId="0" fontId="46" fillId="0" borderId="15" xfId="0" applyFont="1" applyBorder="1"/>
    <xf numFmtId="166" fontId="48" fillId="0" borderId="85" xfId="10" applyNumberFormat="1" applyFont="1" applyBorder="1"/>
    <xf numFmtId="49" fontId="45" fillId="0" borderId="87" xfId="0" applyNumberFormat="1" applyFont="1" applyBorder="1"/>
    <xf numFmtId="49" fontId="45" fillId="0" borderId="16" xfId="0" applyNumberFormat="1" applyFont="1" applyBorder="1"/>
    <xf numFmtId="165" fontId="45" fillId="0" borderId="16" xfId="6" applyNumberFormat="1" applyFont="1" applyBorder="1"/>
    <xf numFmtId="165" fontId="45" fillId="0" borderId="85" xfId="6" applyNumberFormat="1" applyFont="1" applyBorder="1"/>
    <xf numFmtId="165" fontId="45" fillId="0" borderId="83" xfId="0" applyNumberFormat="1" applyFont="1" applyBorder="1"/>
    <xf numFmtId="165" fontId="45" fillId="0" borderId="89" xfId="0" applyNumberFormat="1" applyFont="1" applyBorder="1"/>
    <xf numFmtId="166" fontId="48" fillId="0" borderId="84" xfId="10" applyNumberFormat="1" applyFont="1" applyBorder="1"/>
    <xf numFmtId="0" fontId="46" fillId="0" borderId="12" xfId="0" applyFont="1" applyBorder="1"/>
    <xf numFmtId="3" fontId="45" fillId="0" borderId="0" xfId="0" applyNumberFormat="1" applyFont="1"/>
    <xf numFmtId="3" fontId="45" fillId="0" borderId="15" xfId="0" applyNumberFormat="1" applyFont="1" applyBorder="1"/>
    <xf numFmtId="165" fontId="45" fillId="0" borderId="84" xfId="0" applyNumberFormat="1" applyFont="1" applyBorder="1"/>
    <xf numFmtId="165" fontId="39" fillId="0" borderId="0" xfId="0" applyNumberFormat="1" applyFont="1"/>
    <xf numFmtId="0" fontId="44" fillId="0" borderId="82" xfId="0" applyFont="1" applyBorder="1"/>
    <xf numFmtId="0" fontId="49" fillId="0" borderId="0" xfId="0" applyFont="1"/>
    <xf numFmtId="166" fontId="50" fillId="0" borderId="88" xfId="10" applyNumberFormat="1" applyFont="1" applyBorder="1"/>
    <xf numFmtId="0" fontId="45" fillId="0" borderId="87" xfId="0" applyFont="1" applyBorder="1"/>
    <xf numFmtId="3" fontId="45" fillId="0" borderId="16" xfId="0" applyNumberFormat="1" applyFont="1" applyBorder="1"/>
    <xf numFmtId="3" fontId="45" fillId="0" borderId="85" xfId="0" applyNumberFormat="1" applyFont="1" applyBorder="1"/>
    <xf numFmtId="3" fontId="39" fillId="0" borderId="0" xfId="0" applyNumberFormat="1" applyFont="1"/>
    <xf numFmtId="166" fontId="30" fillId="0" borderId="0" xfId="10" applyNumberFormat="1" applyFont="1" applyBorder="1"/>
    <xf numFmtId="166" fontId="24" fillId="0" borderId="0" xfId="10" applyNumberFormat="1" applyFont="1" applyBorder="1"/>
    <xf numFmtId="0" fontId="44" fillId="0" borderId="0" xfId="0" applyFont="1" applyAlignment="1">
      <alignment wrapText="1"/>
    </xf>
    <xf numFmtId="0" fontId="44" fillId="0" borderId="15" xfId="0" applyFont="1" applyBorder="1" applyAlignment="1">
      <alignment wrapText="1"/>
    </xf>
    <xf numFmtId="0" fontId="46" fillId="0" borderId="14" xfId="0" applyFont="1" applyBorder="1"/>
    <xf numFmtId="0" fontId="45" fillId="0" borderId="15" xfId="0" applyFont="1" applyBorder="1"/>
    <xf numFmtId="0" fontId="45" fillId="0" borderId="88" xfId="0" applyFont="1" applyBorder="1"/>
    <xf numFmtId="165" fontId="45" fillId="0" borderId="0" xfId="6" applyNumberFormat="1" applyFont="1" applyFill="1" applyBorder="1"/>
    <xf numFmtId="164" fontId="45" fillId="0" borderId="0" xfId="6" applyFont="1" applyFill="1" applyBorder="1"/>
    <xf numFmtId="164" fontId="45" fillId="0" borderId="15" xfId="6" applyFont="1" applyFill="1" applyBorder="1"/>
    <xf numFmtId="165" fontId="45" fillId="0" borderId="16" xfId="6" applyNumberFormat="1" applyFont="1" applyFill="1" applyBorder="1"/>
    <xf numFmtId="164" fontId="45" fillId="0" borderId="16" xfId="6" applyFont="1" applyFill="1" applyBorder="1"/>
    <xf numFmtId="164" fontId="45" fillId="0" borderId="85" xfId="6" applyFont="1" applyFill="1" applyBorder="1"/>
    <xf numFmtId="166" fontId="48" fillId="0" borderId="88" xfId="10" applyNumberFormat="1" applyFont="1" applyBorder="1"/>
    <xf numFmtId="0" fontId="44" fillId="0" borderId="13" xfId="0" applyFont="1" applyBorder="1"/>
    <xf numFmtId="1" fontId="45" fillId="0" borderId="0" xfId="0" applyNumberFormat="1" applyFont="1" applyAlignment="1">
      <alignment horizontal="center" vertical="center"/>
    </xf>
    <xf numFmtId="1" fontId="45" fillId="0" borderId="15" xfId="0" applyNumberFormat="1" applyFont="1" applyBorder="1" applyAlignment="1">
      <alignment horizontal="center" vertical="center"/>
    </xf>
    <xf numFmtId="165" fontId="45" fillId="0" borderId="16" xfId="6" applyNumberFormat="1" applyFont="1" applyFill="1" applyBorder="1" applyAlignment="1">
      <alignment horizontal="center" vertical="center"/>
    </xf>
    <xf numFmtId="165" fontId="45" fillId="0" borderId="85" xfId="6" applyNumberFormat="1" applyFont="1" applyFill="1" applyBorder="1" applyAlignment="1">
      <alignment horizontal="center" vertical="center"/>
    </xf>
    <xf numFmtId="0" fontId="26" fillId="3" borderId="0" xfId="0" applyFont="1" applyFill="1"/>
    <xf numFmtId="0" fontId="16" fillId="0" borderId="0" xfId="0" applyFont="1"/>
    <xf numFmtId="0" fontId="20" fillId="0" borderId="0" xfId="0" applyFont="1"/>
    <xf numFmtId="0" fontId="22" fillId="0" borderId="0" xfId="0" applyFont="1"/>
    <xf numFmtId="49" fontId="20" fillId="0" borderId="0" xfId="0" applyNumberFormat="1" applyFont="1"/>
    <xf numFmtId="0" fontId="20" fillId="0" borderId="0" xfId="0" applyFont="1" applyAlignment="1">
      <alignment horizontal="left"/>
    </xf>
    <xf numFmtId="49" fontId="20" fillId="0" borderId="0" xfId="0" applyNumberFormat="1" applyFont="1" applyAlignment="1">
      <alignment horizontal="left"/>
    </xf>
    <xf numFmtId="0" fontId="8" fillId="0" borderId="90" xfId="0" applyNumberFormat="1" applyFont="1" applyFill="1" applyBorder="1" applyAlignment="1" applyProtection="1">
      <alignment horizontal="left" vertical="top" wrapText="1"/>
    </xf>
    <xf numFmtId="0" fontId="8" fillId="0" borderId="91" xfId="0" applyNumberFormat="1" applyFont="1" applyFill="1" applyBorder="1" applyAlignment="1" applyProtection="1">
      <alignment horizontal="left" vertical="top" wrapText="1"/>
    </xf>
    <xf numFmtId="0" fontId="13" fillId="0" borderId="91" xfId="0" applyNumberFormat="1" applyFont="1" applyFill="1" applyBorder="1" applyAlignment="1" applyProtection="1">
      <alignment horizontal="centerContinuous" vertical="top" wrapText="1"/>
    </xf>
    <xf numFmtId="0" fontId="7" fillId="0" borderId="91" xfId="0" applyNumberFormat="1" applyFont="1" applyFill="1" applyBorder="1" applyAlignment="1" applyProtection="1">
      <alignment horizontal="centerContinuous" vertical="top" wrapText="1"/>
    </xf>
    <xf numFmtId="0" fontId="7" fillId="0" borderId="92" xfId="0" applyNumberFormat="1" applyFont="1" applyFill="1" applyBorder="1" applyAlignment="1" applyProtection="1">
      <alignment horizontal="centerContinuous" vertical="top" wrapText="1"/>
    </xf>
    <xf numFmtId="0" fontId="7" fillId="6" borderId="0" xfId="0" applyFont="1" applyFill="1" applyAlignment="1">
      <alignment horizontal="center" vertical="top"/>
    </xf>
    <xf numFmtId="0" fontId="7" fillId="0" borderId="0" xfId="0" applyFont="1" applyAlignment="1">
      <alignment horizontal="left" vertical="top" wrapText="1"/>
    </xf>
    <xf numFmtId="0" fontId="7" fillId="0" borderId="3" xfId="0" applyFont="1" applyBorder="1" applyAlignment="1">
      <alignment horizontal="left" vertical="top" wrapText="1"/>
    </xf>
    <xf numFmtId="0" fontId="7" fillId="0" borderId="10" xfId="0" applyFont="1" applyBorder="1" applyAlignment="1">
      <alignment horizontal="left" vertical="top" wrapText="1"/>
    </xf>
    <xf numFmtId="0" fontId="7" fillId="0" borderId="8" xfId="0" applyFont="1" applyBorder="1" applyAlignment="1">
      <alignment horizontal="left" vertical="top" wrapText="1"/>
    </xf>
    <xf numFmtId="0" fontId="6" fillId="3" borderId="0" xfId="0" applyNumberFormat="1" applyFont="1" applyFill="1" applyBorder="1" applyAlignment="1" applyProtection="1">
      <alignment horizontal="center" vertical="top" wrapText="1"/>
    </xf>
    <xf numFmtId="0" fontId="6" fillId="3" borderId="1" xfId="0" applyFont="1" applyFill="1" applyBorder="1" applyAlignment="1">
      <alignment horizontal="center" vertical="top" wrapText="1"/>
    </xf>
    <xf numFmtId="0" fontId="6" fillId="3" borderId="11" xfId="0" applyFont="1" applyFill="1" applyBorder="1" applyAlignment="1">
      <alignment horizontal="center" vertical="top" wrapText="1"/>
    </xf>
    <xf numFmtId="0" fontId="6" fillId="3" borderId="2" xfId="0" applyFont="1" applyFill="1" applyBorder="1" applyAlignment="1">
      <alignment horizontal="center" vertical="top" wrapText="1"/>
    </xf>
    <xf numFmtId="0" fontId="8" fillId="0" borderId="4" xfId="0" applyFont="1" applyBorder="1" applyAlignment="1">
      <alignment horizontal="left" vertical="center" wrapText="1"/>
    </xf>
    <xf numFmtId="0" fontId="8" fillId="0" borderId="0" xfId="0" applyFont="1" applyAlignment="1">
      <alignment horizontal="left" vertical="center" wrapText="1"/>
    </xf>
    <xf numFmtId="0" fontId="8" fillId="0" borderId="3" xfId="0" applyFont="1" applyBorder="1" applyAlignment="1">
      <alignment horizontal="left" vertical="center" wrapText="1"/>
    </xf>
    <xf numFmtId="0" fontId="11" fillId="4" borderId="4" xfId="1" applyNumberFormat="1" applyFont="1" applyFill="1" applyBorder="1" applyAlignment="1" applyProtection="1">
      <alignment horizontal="left" vertical="top" wrapText="1"/>
      <protection locked="0"/>
    </xf>
    <xf numFmtId="0" fontId="11" fillId="4" borderId="0" xfId="1" applyNumberFormat="1" applyFont="1" applyFill="1" applyBorder="1" applyAlignment="1" applyProtection="1">
      <alignment horizontal="left" vertical="top" wrapText="1"/>
      <protection locked="0"/>
    </xf>
    <xf numFmtId="0" fontId="11" fillId="4" borderId="3" xfId="1" applyNumberFormat="1" applyFont="1" applyFill="1" applyBorder="1" applyAlignment="1" applyProtection="1">
      <alignment horizontal="left" vertical="top" wrapText="1"/>
      <protection locked="0"/>
    </xf>
    <xf numFmtId="0" fontId="7" fillId="4" borderId="53" xfId="0" applyNumberFormat="1" applyFont="1" applyFill="1" applyBorder="1" applyAlignment="1" applyProtection="1">
      <alignment horizontal="center" vertical="center" wrapText="1"/>
      <protection locked="0"/>
    </xf>
    <xf numFmtId="0" fontId="7" fillId="4" borderId="54" xfId="0" applyNumberFormat="1" applyFont="1" applyFill="1" applyBorder="1" applyAlignment="1" applyProtection="1">
      <alignment horizontal="center" vertical="center" wrapText="1"/>
      <protection locked="0"/>
    </xf>
    <xf numFmtId="0" fontId="8" fillId="7" borderId="42" xfId="0" applyNumberFormat="1" applyFont="1" applyFill="1" applyBorder="1" applyAlignment="1" applyProtection="1">
      <alignment horizontal="left" vertical="center" wrapText="1"/>
    </xf>
    <xf numFmtId="0" fontId="8" fillId="7" borderId="43" xfId="0" applyNumberFormat="1" applyFont="1" applyFill="1" applyBorder="1" applyAlignment="1" applyProtection="1">
      <alignment horizontal="left" vertical="center" wrapText="1"/>
    </xf>
    <xf numFmtId="0" fontId="8" fillId="7" borderId="44" xfId="0" applyNumberFormat="1" applyFont="1" applyFill="1" applyBorder="1" applyAlignment="1" applyProtection="1">
      <alignment horizontal="left" vertical="center" wrapText="1"/>
    </xf>
    <xf numFmtId="0" fontId="8" fillId="7" borderId="38" xfId="0" applyNumberFormat="1" applyFont="1" applyFill="1" applyBorder="1" applyAlignment="1" applyProtection="1">
      <alignment horizontal="left" vertical="center" wrapText="1"/>
    </xf>
    <xf numFmtId="0" fontId="8" fillId="7" borderId="0" xfId="0" applyNumberFormat="1" applyFont="1" applyFill="1" applyBorder="1" applyAlignment="1" applyProtection="1">
      <alignment horizontal="left" vertical="center" wrapText="1"/>
    </xf>
    <xf numFmtId="0" fontId="8" fillId="7" borderId="39" xfId="0" applyNumberFormat="1" applyFont="1" applyFill="1" applyBorder="1" applyAlignment="1" applyProtection="1">
      <alignment horizontal="left" vertical="center" wrapText="1"/>
    </xf>
    <xf numFmtId="0" fontId="8" fillId="7" borderId="45" xfId="0" applyNumberFormat="1" applyFont="1" applyFill="1" applyBorder="1" applyAlignment="1" applyProtection="1">
      <alignment horizontal="left" vertical="center" wrapText="1"/>
    </xf>
    <xf numFmtId="0" fontId="8" fillId="7" borderId="46" xfId="0" applyNumberFormat="1" applyFont="1" applyFill="1" applyBorder="1" applyAlignment="1" applyProtection="1">
      <alignment horizontal="left" vertical="center" wrapText="1"/>
    </xf>
    <xf numFmtId="0" fontId="8" fillId="7" borderId="47" xfId="0" applyNumberFormat="1" applyFont="1" applyFill="1" applyBorder="1" applyAlignment="1" applyProtection="1">
      <alignment horizontal="left" vertical="center" wrapText="1"/>
    </xf>
    <xf numFmtId="0" fontId="8" fillId="0" borderId="48" xfId="0" applyNumberFormat="1" applyFont="1" applyFill="1" applyBorder="1" applyAlignment="1" applyProtection="1">
      <alignment horizontal="left" vertical="center" wrapText="1"/>
    </xf>
    <xf numFmtId="0" fontId="8" fillId="0" borderId="50" xfId="0" applyNumberFormat="1" applyFont="1" applyFill="1" applyBorder="1" applyAlignment="1" applyProtection="1">
      <alignment horizontal="left" vertical="center" wrapText="1"/>
    </xf>
    <xf numFmtId="0" fontId="11" fillId="4" borderId="37" xfId="1" applyNumberFormat="1" applyFont="1" applyFill="1" applyBorder="1" applyAlignment="1" applyProtection="1">
      <alignment horizontal="center" vertical="center" wrapText="1"/>
      <protection locked="0"/>
    </xf>
    <xf numFmtId="0" fontId="9" fillId="7" borderId="37" xfId="0" applyFont="1" applyFill="1" applyBorder="1" applyAlignment="1" applyProtection="1">
      <alignment horizontal="center" vertical="top" wrapText="1"/>
    </xf>
    <xf numFmtId="0" fontId="11" fillId="7" borderId="78" xfId="1" applyNumberFormat="1" applyFont="1" applyFill="1" applyBorder="1" applyAlignment="1" applyProtection="1">
      <alignment horizontal="left" vertical="center" wrapText="1"/>
    </xf>
    <xf numFmtId="0" fontId="11" fillId="7" borderId="49" xfId="1" applyNumberFormat="1" applyFont="1" applyFill="1" applyBorder="1" applyAlignment="1" applyProtection="1">
      <alignment horizontal="left" vertical="center" wrapText="1"/>
    </xf>
    <xf numFmtId="0" fontId="11" fillId="7" borderId="79" xfId="1" applyNumberFormat="1" applyFont="1" applyFill="1" applyBorder="1" applyAlignment="1" applyProtection="1">
      <alignment horizontal="left" vertical="center" wrapText="1"/>
    </xf>
    <xf numFmtId="0" fontId="8" fillId="7" borderId="78" xfId="1" applyNumberFormat="1" applyFont="1" applyFill="1" applyBorder="1" applyAlignment="1" applyProtection="1">
      <alignment horizontal="left" vertical="center" wrapText="1"/>
    </xf>
    <xf numFmtId="0" fontId="8" fillId="7" borderId="49" xfId="1" applyNumberFormat="1" applyFont="1" applyFill="1" applyBorder="1" applyAlignment="1" applyProtection="1">
      <alignment horizontal="left" vertical="center" wrapText="1"/>
    </xf>
    <xf numFmtId="0" fontId="8" fillId="7" borderId="79" xfId="1" applyNumberFormat="1" applyFont="1" applyFill="1" applyBorder="1" applyAlignment="1" applyProtection="1">
      <alignment horizontal="left" vertical="center" wrapText="1"/>
    </xf>
    <xf numFmtId="0" fontId="10" fillId="7" borderId="78" xfId="1" applyNumberFormat="1" applyFont="1" applyFill="1" applyBorder="1" applyAlignment="1" applyProtection="1">
      <alignment horizontal="center" vertical="top" wrapText="1"/>
    </xf>
    <xf numFmtId="0" fontId="10" fillId="7" borderId="49" xfId="1" applyNumberFormat="1" applyFont="1" applyFill="1" applyBorder="1" applyAlignment="1" applyProtection="1">
      <alignment horizontal="center" vertical="top" wrapText="1"/>
    </xf>
    <xf numFmtId="0" fontId="10" fillId="7" borderId="79" xfId="1" applyNumberFormat="1" applyFont="1" applyFill="1" applyBorder="1" applyAlignment="1" applyProtection="1">
      <alignment horizontal="center" vertical="top" wrapText="1"/>
    </xf>
    <xf numFmtId="0" fontId="6" fillId="3" borderId="1" xfId="0" applyNumberFormat="1" applyFont="1" applyFill="1" applyBorder="1" applyAlignment="1" applyProtection="1">
      <alignment horizontal="center" vertical="top" wrapText="1"/>
    </xf>
    <xf numFmtId="0" fontId="6" fillId="3" borderId="11" xfId="0" applyNumberFormat="1" applyFont="1" applyFill="1" applyBorder="1" applyAlignment="1" applyProtection="1">
      <alignment horizontal="center" vertical="top" wrapText="1"/>
    </xf>
    <xf numFmtId="0" fontId="6" fillId="3" borderId="2" xfId="0" applyNumberFormat="1" applyFont="1" applyFill="1" applyBorder="1" applyAlignment="1" applyProtection="1">
      <alignment horizontal="center" vertical="top" wrapText="1"/>
    </xf>
    <xf numFmtId="0" fontId="8" fillId="0" borderId="4" xfId="0" applyFont="1" applyBorder="1" applyAlignment="1">
      <alignment horizontal="left" vertical="top" wrapText="1"/>
    </xf>
    <xf numFmtId="0" fontId="8" fillId="0" borderId="0" xfId="0" applyFont="1" applyAlignment="1">
      <alignment horizontal="left" vertical="top" wrapText="1"/>
    </xf>
    <xf numFmtId="0" fontId="8" fillId="0" borderId="7" xfId="0" applyFont="1" applyBorder="1" applyAlignment="1">
      <alignment horizontal="left" vertical="top" wrapText="1"/>
    </xf>
    <xf numFmtId="0" fontId="8" fillId="0" borderId="10" xfId="0" applyFont="1" applyBorder="1" applyAlignment="1">
      <alignment horizontal="left" vertical="top" wrapText="1"/>
    </xf>
    <xf numFmtId="0" fontId="8" fillId="0" borderId="4" xfId="0" applyNumberFormat="1" applyFont="1" applyFill="1" applyBorder="1" applyAlignment="1" applyProtection="1">
      <alignment horizontal="left" vertical="top" wrapText="1"/>
    </xf>
    <xf numFmtId="0" fontId="8" fillId="0" borderId="0" xfId="0" applyNumberFormat="1" applyFont="1" applyFill="1" applyBorder="1" applyAlignment="1" applyProtection="1">
      <alignment horizontal="left" vertical="top" wrapText="1"/>
    </xf>
    <xf numFmtId="0" fontId="8" fillId="0" borderId="3" xfId="0" applyNumberFormat="1" applyFont="1" applyFill="1" applyBorder="1" applyAlignment="1" applyProtection="1">
      <alignment horizontal="left" vertical="top" wrapText="1"/>
    </xf>
    <xf numFmtId="0" fontId="8" fillId="0" borderId="4" xfId="0" applyNumberFormat="1" applyFont="1" applyFill="1" applyBorder="1" applyAlignment="1" applyProtection="1">
      <alignment horizontal="right" vertical="center" wrapText="1" indent="1"/>
    </xf>
    <xf numFmtId="0" fontId="8" fillId="0" borderId="0" xfId="0" applyNumberFormat="1" applyFont="1" applyFill="1" applyBorder="1" applyAlignment="1" applyProtection="1">
      <alignment horizontal="right" vertical="center" wrapText="1" indent="1"/>
    </xf>
    <xf numFmtId="0" fontId="7" fillId="0" borderId="0" xfId="0" applyFont="1" applyBorder="1" applyAlignment="1" applyProtection="1">
      <alignment horizontal="left" vertical="center" wrapText="1" indent="1"/>
    </xf>
    <xf numFmtId="0" fontId="7" fillId="0" borderId="3" xfId="0" applyFont="1" applyBorder="1" applyAlignment="1" applyProtection="1">
      <alignment horizontal="left" vertical="center" wrapText="1" indent="1"/>
    </xf>
    <xf numFmtId="0" fontId="6" fillId="3" borderId="4" xfId="0" applyFont="1" applyFill="1" applyBorder="1" applyAlignment="1">
      <alignment horizontal="center" vertical="top" wrapText="1"/>
    </xf>
    <xf numFmtId="0" fontId="8" fillId="0" borderId="4" xfId="0" applyNumberFormat="1" applyFont="1" applyFill="1" applyBorder="1" applyAlignment="1" applyProtection="1">
      <alignment horizontal="left" vertical="top" wrapText="1" indent="1"/>
    </xf>
    <xf numFmtId="0" fontId="8" fillId="0" borderId="0" xfId="0" applyNumberFormat="1" applyFont="1" applyFill="1" applyBorder="1" applyAlignment="1" applyProtection="1">
      <alignment horizontal="left" vertical="top" wrapText="1" indent="1"/>
    </xf>
    <xf numFmtId="0" fontId="8" fillId="0" borderId="3" xfId="0" applyNumberFormat="1" applyFont="1" applyFill="1" applyBorder="1" applyAlignment="1" applyProtection="1">
      <alignment horizontal="left" vertical="top" wrapText="1" indent="1"/>
    </xf>
    <xf numFmtId="0" fontId="8" fillId="7" borderId="41" xfId="0" applyNumberFormat="1" applyFont="1" applyFill="1" applyBorder="1" applyAlignment="1" applyProtection="1">
      <alignment horizontal="center" vertical="top" wrapText="1"/>
    </xf>
    <xf numFmtId="0" fontId="8" fillId="7" borderId="37" xfId="0" applyNumberFormat="1" applyFont="1" applyFill="1" applyBorder="1" applyAlignment="1" applyProtection="1">
      <alignment horizontal="center" vertical="top" wrapText="1"/>
    </xf>
    <xf numFmtId="0" fontId="8" fillId="7" borderId="40" xfId="0" applyNumberFormat="1" applyFont="1" applyFill="1" applyBorder="1" applyAlignment="1" applyProtection="1">
      <alignment horizontal="center" vertical="top" wrapText="1"/>
    </xf>
    <xf numFmtId="0" fontId="8" fillId="0" borderId="4"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left" vertical="center" wrapText="1"/>
    </xf>
    <xf numFmtId="0" fontId="8" fillId="0" borderId="3" xfId="0" applyNumberFormat="1" applyFont="1" applyFill="1" applyBorder="1" applyAlignment="1" applyProtection="1">
      <alignment horizontal="left" vertical="center" wrapText="1"/>
    </xf>
    <xf numFmtId="0" fontId="8" fillId="0" borderId="51" xfId="0" applyNumberFormat="1" applyFont="1" applyFill="1" applyBorder="1" applyAlignment="1" applyProtection="1">
      <alignment horizontal="left" vertical="center" wrapText="1"/>
    </xf>
    <xf numFmtId="0" fontId="8" fillId="0" borderId="43" xfId="0" applyNumberFormat="1" applyFont="1" applyFill="1" applyBorder="1" applyAlignment="1" applyProtection="1">
      <alignment horizontal="left" vertical="center" wrapText="1"/>
    </xf>
    <xf numFmtId="0" fontId="8" fillId="0" borderId="44" xfId="0" applyNumberFormat="1" applyFont="1" applyFill="1" applyBorder="1" applyAlignment="1" applyProtection="1">
      <alignment horizontal="left" vertical="center" wrapText="1"/>
    </xf>
    <xf numFmtId="0" fontId="8" fillId="0" borderId="62" xfId="0" applyNumberFormat="1" applyFont="1" applyFill="1" applyBorder="1" applyAlignment="1" applyProtection="1">
      <alignment horizontal="left" vertical="center" wrapText="1"/>
    </xf>
    <xf numFmtId="0" fontId="8" fillId="0" borderId="46" xfId="0" applyNumberFormat="1" applyFont="1" applyFill="1" applyBorder="1" applyAlignment="1" applyProtection="1">
      <alignment horizontal="left" vertical="center" wrapText="1"/>
    </xf>
    <xf numFmtId="0" fontId="8" fillId="0" borderId="47" xfId="0" applyNumberFormat="1" applyFont="1" applyFill="1" applyBorder="1" applyAlignment="1" applyProtection="1">
      <alignment horizontal="left" vertical="center" wrapText="1"/>
    </xf>
    <xf numFmtId="0" fontId="11" fillId="4" borderId="42" xfId="1" applyNumberFormat="1" applyFont="1" applyFill="1" applyBorder="1" applyAlignment="1" applyProtection="1">
      <alignment horizontal="left" vertical="center" wrapText="1"/>
      <protection locked="0"/>
    </xf>
    <xf numFmtId="0" fontId="11" fillId="4" borderId="43" xfId="1" applyNumberFormat="1" applyFont="1" applyFill="1" applyBorder="1" applyAlignment="1" applyProtection="1">
      <alignment horizontal="left" vertical="center" wrapText="1"/>
      <protection locked="0"/>
    </xf>
    <xf numFmtId="0" fontId="11" fillId="4" borderId="52" xfId="1" applyNumberFormat="1" applyFont="1" applyFill="1" applyBorder="1" applyAlignment="1" applyProtection="1">
      <alignment horizontal="left" vertical="center" wrapText="1"/>
      <protection locked="0"/>
    </xf>
    <xf numFmtId="0" fontId="11" fillId="4" borderId="45" xfId="1" applyNumberFormat="1" applyFont="1" applyFill="1" applyBorder="1" applyAlignment="1" applyProtection="1">
      <alignment horizontal="left" vertical="center" wrapText="1"/>
      <protection locked="0"/>
    </xf>
    <xf numFmtId="0" fontId="11" fillId="4" borderId="46" xfId="1" applyNumberFormat="1" applyFont="1" applyFill="1" applyBorder="1" applyAlignment="1" applyProtection="1">
      <alignment horizontal="left" vertical="center" wrapText="1"/>
      <protection locked="0"/>
    </xf>
    <xf numFmtId="0" fontId="11" fillId="4" borderId="63" xfId="1" applyNumberFormat="1" applyFont="1" applyFill="1" applyBorder="1" applyAlignment="1" applyProtection="1">
      <alignment horizontal="left" vertical="center" wrapText="1"/>
      <protection locked="0"/>
    </xf>
    <xf numFmtId="0" fontId="19" fillId="0" borderId="4" xfId="0" applyNumberFormat="1" applyFont="1" applyFill="1" applyBorder="1" applyAlignment="1" applyProtection="1">
      <alignment horizontal="left" vertical="top" wrapText="1"/>
      <protection locked="0"/>
    </xf>
    <xf numFmtId="0" fontId="19" fillId="0" borderId="0" xfId="0" applyNumberFormat="1" applyFont="1" applyFill="1" applyBorder="1" applyAlignment="1" applyProtection="1">
      <alignment horizontal="left" vertical="top" wrapText="1"/>
      <protection locked="0"/>
    </xf>
    <xf numFmtId="0" fontId="19" fillId="0" borderId="3" xfId="0" applyNumberFormat="1" applyFont="1" applyFill="1" applyBorder="1" applyAlignment="1" applyProtection="1">
      <alignment horizontal="left" vertical="top" wrapText="1"/>
      <protection locked="0"/>
    </xf>
    <xf numFmtId="0" fontId="13" fillId="0" borderId="4" xfId="0" applyNumberFormat="1" applyFont="1" applyFill="1" applyBorder="1" applyAlignment="1" applyProtection="1">
      <alignment horizontal="right" vertical="center" wrapText="1" indent="1"/>
    </xf>
    <xf numFmtId="0" fontId="13" fillId="0" borderId="0" xfId="0" applyNumberFormat="1" applyFont="1" applyFill="1" applyBorder="1" applyAlignment="1" applyProtection="1">
      <alignment horizontal="right" vertical="center" wrapText="1" indent="1"/>
    </xf>
    <xf numFmtId="0" fontId="13" fillId="0" borderId="39" xfId="0" applyNumberFormat="1" applyFont="1" applyFill="1" applyBorder="1" applyAlignment="1" applyProtection="1">
      <alignment horizontal="right" vertical="center" wrapText="1" indent="1"/>
    </xf>
    <xf numFmtId="0" fontId="37" fillId="2" borderId="0" xfId="0" applyFont="1" applyFill="1" applyAlignment="1">
      <alignment horizontal="left" vertical="top" wrapText="1"/>
    </xf>
    <xf numFmtId="0" fontId="8" fillId="0" borderId="64" xfId="0" applyNumberFormat="1" applyFont="1" applyFill="1" applyBorder="1" applyAlignment="1" applyProtection="1">
      <alignment horizontal="left" vertical="center" wrapText="1"/>
    </xf>
    <xf numFmtId="0" fontId="8" fillId="0" borderId="53" xfId="0" applyNumberFormat="1" applyFont="1" applyFill="1" applyBorder="1" applyAlignment="1" applyProtection="1">
      <alignment horizontal="left" vertical="center" wrapText="1"/>
    </xf>
    <xf numFmtId="0" fontId="8" fillId="0" borderId="68" xfId="0" applyNumberFormat="1" applyFont="1" applyFill="1" applyBorder="1" applyAlignment="1" applyProtection="1">
      <alignment horizontal="left" vertical="center" wrapText="1"/>
    </xf>
    <xf numFmtId="0" fontId="8" fillId="0" borderId="54" xfId="0" applyNumberFormat="1" applyFont="1" applyFill="1" applyBorder="1" applyAlignment="1" applyProtection="1">
      <alignment horizontal="left" vertical="center" wrapText="1"/>
    </xf>
    <xf numFmtId="14" fontId="11" fillId="4" borderId="53" xfId="1" applyNumberFormat="1" applyFont="1" applyFill="1" applyBorder="1" applyAlignment="1" applyProtection="1">
      <alignment horizontal="left" vertical="center" wrapText="1"/>
      <protection locked="0"/>
    </xf>
    <xf numFmtId="0" fontId="11" fillId="4" borderId="53" xfId="1" applyNumberFormat="1" applyFont="1" applyFill="1" applyBorder="1" applyAlignment="1" applyProtection="1">
      <alignment horizontal="left" vertical="center" wrapText="1"/>
      <protection locked="0"/>
    </xf>
    <xf numFmtId="0" fontId="11" fillId="4" borderId="57" xfId="1" applyNumberFormat="1" applyFont="1" applyFill="1" applyBorder="1" applyAlignment="1" applyProtection="1">
      <alignment horizontal="left" vertical="center" wrapText="1"/>
      <protection locked="0"/>
    </xf>
    <xf numFmtId="0" fontId="11" fillId="4" borderId="54" xfId="1" applyNumberFormat="1" applyFont="1" applyFill="1" applyBorder="1" applyAlignment="1" applyProtection="1">
      <alignment horizontal="left" vertical="center" wrapText="1"/>
      <protection locked="0"/>
    </xf>
    <xf numFmtId="0" fontId="11" fillId="4" borderId="69" xfId="1" applyNumberFormat="1" applyFont="1" applyFill="1" applyBorder="1" applyAlignment="1" applyProtection="1">
      <alignment horizontal="left" vertical="center" wrapText="1"/>
      <protection locked="0"/>
    </xf>
    <xf numFmtId="0" fontId="8" fillId="0" borderId="65" xfId="0" applyNumberFormat="1" applyFont="1" applyFill="1" applyBorder="1" applyAlignment="1" applyProtection="1">
      <alignment horizontal="left" vertical="center" wrapText="1"/>
    </xf>
    <xf numFmtId="0" fontId="8" fillId="0" borderId="66" xfId="0" applyNumberFormat="1" applyFont="1" applyFill="1" applyBorder="1" applyAlignment="1" applyProtection="1">
      <alignment horizontal="left" vertical="center" wrapText="1"/>
    </xf>
    <xf numFmtId="0" fontId="11" fillId="4" borderId="66" xfId="1" applyNumberFormat="1" applyFont="1" applyFill="1" applyBorder="1" applyAlignment="1" applyProtection="1">
      <alignment horizontal="left" vertical="center" wrapText="1"/>
      <protection locked="0"/>
    </xf>
    <xf numFmtId="0" fontId="11" fillId="4" borderId="67" xfId="1" applyNumberFormat="1" applyFont="1" applyFill="1" applyBorder="1" applyAlignment="1" applyProtection="1">
      <alignment horizontal="left" vertical="center" wrapText="1"/>
      <protection locked="0"/>
    </xf>
    <xf numFmtId="0" fontId="31" fillId="7" borderId="42" xfId="0" applyNumberFormat="1" applyFont="1" applyFill="1" applyBorder="1" applyAlignment="1" applyProtection="1">
      <alignment horizontal="center" vertical="center" wrapText="1"/>
    </xf>
    <xf numFmtId="0" fontId="31" fillId="7" borderId="43" xfId="0" applyNumberFormat="1" applyFont="1" applyFill="1" applyBorder="1" applyAlignment="1" applyProtection="1">
      <alignment horizontal="center" vertical="center" wrapText="1"/>
    </xf>
    <xf numFmtId="0" fontId="31" fillId="7" borderId="44" xfId="0" applyNumberFormat="1" applyFont="1" applyFill="1" applyBorder="1" applyAlignment="1" applyProtection="1">
      <alignment horizontal="center" vertical="center" wrapText="1"/>
    </xf>
    <xf numFmtId="0" fontId="31" fillId="7" borderId="45" xfId="0" applyNumberFormat="1" applyFont="1" applyFill="1" applyBorder="1" applyAlignment="1" applyProtection="1">
      <alignment horizontal="center" vertical="center" wrapText="1"/>
    </xf>
    <xf numFmtId="0" fontId="31" fillId="7" borderId="46" xfId="0" applyNumberFormat="1" applyFont="1" applyFill="1" applyBorder="1" applyAlignment="1" applyProtection="1">
      <alignment horizontal="center" vertical="center" wrapText="1"/>
    </xf>
    <xf numFmtId="0" fontId="31" fillId="7" borderId="47" xfId="0" applyNumberFormat="1" applyFont="1" applyFill="1" applyBorder="1" applyAlignment="1" applyProtection="1">
      <alignment horizontal="center" vertical="center" wrapText="1"/>
    </xf>
    <xf numFmtId="0" fontId="38" fillId="0" borderId="4"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3" xfId="0" applyFont="1" applyBorder="1" applyAlignment="1" applyProtection="1">
      <alignment horizontal="left" vertical="center" wrapText="1"/>
      <protection locked="0"/>
    </xf>
    <xf numFmtId="0" fontId="6" fillId="3" borderId="0" xfId="0" applyNumberFormat="1" applyFont="1" applyFill="1" applyBorder="1" applyAlignment="1" applyProtection="1">
      <alignment horizontal="center" vertical="top"/>
    </xf>
    <xf numFmtId="15" fontId="13" fillId="7" borderId="42" xfId="0" applyNumberFormat="1" applyFont="1" applyFill="1" applyBorder="1" applyAlignment="1">
      <alignment horizontal="center" vertical="center" wrapText="1"/>
    </xf>
    <xf numFmtId="0" fontId="13" fillId="7" borderId="43" xfId="0" applyFont="1" applyFill="1" applyBorder="1" applyAlignment="1">
      <alignment horizontal="center" vertical="center" wrapText="1"/>
    </xf>
    <xf numFmtId="0" fontId="13" fillId="7" borderId="44" xfId="0" applyFont="1" applyFill="1" applyBorder="1" applyAlignment="1">
      <alignment horizontal="center" vertical="center" wrapText="1"/>
    </xf>
    <xf numFmtId="0" fontId="13" fillId="7" borderId="38" xfId="0" applyFont="1" applyFill="1" applyBorder="1" applyAlignment="1">
      <alignment horizontal="center" vertical="center" wrapText="1"/>
    </xf>
    <xf numFmtId="0" fontId="13" fillId="7" borderId="0"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45" xfId="0" applyFont="1" applyFill="1" applyBorder="1" applyAlignment="1">
      <alignment horizontal="center" vertical="center" wrapText="1"/>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wrapText="1"/>
    </xf>
    <xf numFmtId="0" fontId="8" fillId="0" borderId="39" xfId="0" applyFont="1" applyBorder="1" applyAlignment="1">
      <alignment horizontal="left" vertical="center" wrapText="1"/>
    </xf>
    <xf numFmtId="0" fontId="13" fillId="0" borderId="51" xfId="0" applyNumberFormat="1" applyFont="1" applyFill="1" applyBorder="1" applyAlignment="1" applyProtection="1">
      <alignment horizontal="left" vertical="center" wrapText="1"/>
    </xf>
    <xf numFmtId="0" fontId="13" fillId="0" borderId="44" xfId="0" applyNumberFormat="1" applyFont="1" applyFill="1" applyBorder="1" applyAlignment="1" applyProtection="1">
      <alignment horizontal="left" vertical="center" wrapText="1"/>
    </xf>
    <xf numFmtId="0" fontId="13" fillId="0" borderId="4" xfId="0" applyNumberFormat="1" applyFont="1" applyFill="1" applyBorder="1" applyAlignment="1" applyProtection="1">
      <alignment horizontal="left" vertical="center" wrapText="1"/>
    </xf>
    <xf numFmtId="0" fontId="13" fillId="0" borderId="39" xfId="0" applyNumberFormat="1" applyFont="1" applyFill="1" applyBorder="1" applyAlignment="1" applyProtection="1">
      <alignment horizontal="left" vertical="center" wrapText="1"/>
    </xf>
    <xf numFmtId="0" fontId="13" fillId="0" borderId="62" xfId="0" applyNumberFormat="1" applyFont="1" applyFill="1" applyBorder="1" applyAlignment="1" applyProtection="1">
      <alignment horizontal="left" vertical="center" wrapText="1"/>
    </xf>
    <xf numFmtId="0" fontId="13" fillId="0" borderId="47" xfId="0" applyNumberFormat="1" applyFont="1" applyFill="1" applyBorder="1" applyAlignment="1" applyProtection="1">
      <alignment horizontal="left" vertical="center" wrapText="1"/>
    </xf>
    <xf numFmtId="0" fontId="8" fillId="0" borderId="42" xfId="0" applyNumberFormat="1" applyFont="1" applyFill="1" applyBorder="1" applyAlignment="1" applyProtection="1">
      <alignment horizontal="left" vertical="center" wrapText="1"/>
    </xf>
    <xf numFmtId="0" fontId="8" fillId="0" borderId="52" xfId="0" applyNumberFormat="1" applyFont="1" applyFill="1" applyBorder="1" applyAlignment="1" applyProtection="1">
      <alignment horizontal="left" vertical="center" wrapText="1"/>
    </xf>
    <xf numFmtId="0" fontId="8" fillId="0" borderId="38" xfId="0" applyNumberFormat="1" applyFont="1" applyFill="1" applyBorder="1" applyAlignment="1" applyProtection="1">
      <alignment horizontal="left" vertical="center" wrapText="1"/>
    </xf>
    <xf numFmtId="0" fontId="8" fillId="0" borderId="45" xfId="0" applyNumberFormat="1" applyFont="1" applyFill="1" applyBorder="1" applyAlignment="1" applyProtection="1">
      <alignment horizontal="left" vertical="center" wrapText="1"/>
    </xf>
    <xf numFmtId="0" fontId="8" fillId="0" borderId="63" xfId="0" applyNumberFormat="1" applyFont="1" applyFill="1" applyBorder="1" applyAlignment="1" applyProtection="1">
      <alignment horizontal="left" vertical="center" wrapText="1"/>
    </xf>
    <xf numFmtId="0" fontId="13" fillId="0" borderId="64" xfId="0" applyNumberFormat="1" applyFont="1" applyFill="1" applyBorder="1" applyAlignment="1" applyProtection="1">
      <alignment horizontal="left" vertical="center" wrapText="1"/>
    </xf>
    <xf numFmtId="0" fontId="13" fillId="0" borderId="53" xfId="0" applyNumberFormat="1" applyFont="1" applyFill="1" applyBorder="1" applyAlignment="1" applyProtection="1">
      <alignment horizontal="left" vertical="center" wrapText="1"/>
    </xf>
    <xf numFmtId="0" fontId="13" fillId="0" borderId="65" xfId="0" applyNumberFormat="1" applyFont="1" applyFill="1" applyBorder="1" applyAlignment="1" applyProtection="1">
      <alignment horizontal="left" vertical="center" wrapText="1"/>
    </xf>
    <xf numFmtId="0" fontId="13" fillId="0" borderId="66" xfId="0" applyNumberFormat="1" applyFont="1" applyFill="1" applyBorder="1" applyAlignment="1" applyProtection="1">
      <alignment horizontal="left" vertical="center" wrapText="1"/>
    </xf>
    <xf numFmtId="0" fontId="13" fillId="0" borderId="80" xfId="0" applyNumberFormat="1" applyFont="1" applyFill="1" applyBorder="1" applyAlignment="1" applyProtection="1">
      <alignment horizontal="left" vertical="center" wrapText="1"/>
    </xf>
    <xf numFmtId="0" fontId="13" fillId="0" borderId="71" xfId="0" applyNumberFormat="1" applyFont="1" applyFill="1" applyBorder="1" applyAlignment="1" applyProtection="1">
      <alignment horizontal="left" vertical="center" wrapText="1"/>
    </xf>
    <xf numFmtId="0" fontId="8" fillId="0" borderId="57" xfId="0" applyNumberFormat="1" applyFont="1" applyFill="1" applyBorder="1" applyAlignment="1" applyProtection="1">
      <alignment horizontal="left" vertical="center" wrapText="1"/>
    </xf>
    <xf numFmtId="0" fontId="8" fillId="0" borderId="67" xfId="0" applyNumberFormat="1" applyFont="1" applyFill="1" applyBorder="1" applyAlignment="1" applyProtection="1">
      <alignment horizontal="left" vertical="center" wrapText="1"/>
    </xf>
    <xf numFmtId="0" fontId="8" fillId="0" borderId="71" xfId="0" applyNumberFormat="1" applyFont="1" applyFill="1" applyBorder="1" applyAlignment="1" applyProtection="1">
      <alignment horizontal="left" vertical="center" wrapText="1"/>
    </xf>
    <xf numFmtId="0" fontId="8" fillId="0" borderId="72" xfId="0" applyNumberFormat="1" applyFont="1" applyFill="1" applyBorder="1" applyAlignment="1" applyProtection="1">
      <alignment horizontal="left" vertical="center" wrapText="1"/>
    </xf>
    <xf numFmtId="0" fontId="8" fillId="2" borderId="42" xfId="0" applyNumberFormat="1" applyFont="1" applyFill="1" applyBorder="1" applyAlignment="1" applyProtection="1">
      <alignment horizontal="left" vertical="center" wrapText="1"/>
    </xf>
    <xf numFmtId="0" fontId="8" fillId="2" borderId="43" xfId="0" applyNumberFormat="1" applyFont="1" applyFill="1" applyBorder="1" applyAlignment="1" applyProtection="1">
      <alignment horizontal="left" vertical="center" wrapText="1"/>
    </xf>
    <xf numFmtId="0" fontId="8" fillId="2" borderId="52" xfId="0" applyNumberFormat="1" applyFont="1" applyFill="1" applyBorder="1" applyAlignment="1" applyProtection="1">
      <alignment horizontal="left" vertical="center" wrapText="1"/>
    </xf>
    <xf numFmtId="0" fontId="8" fillId="2" borderId="38" xfId="0" applyNumberFormat="1" applyFont="1" applyFill="1" applyBorder="1" applyAlignment="1" applyProtection="1">
      <alignment horizontal="left" vertical="center" wrapText="1"/>
    </xf>
    <xf numFmtId="0" fontId="8" fillId="2" borderId="0" xfId="0" applyNumberFormat="1" applyFont="1" applyFill="1" applyBorder="1" applyAlignment="1" applyProtection="1">
      <alignment horizontal="left" vertical="center" wrapText="1"/>
    </xf>
    <xf numFmtId="0" fontId="8" fillId="2" borderId="3" xfId="0" applyNumberFormat="1" applyFont="1" applyFill="1" applyBorder="1" applyAlignment="1" applyProtection="1">
      <alignment horizontal="left" vertical="center" wrapText="1"/>
    </xf>
    <xf numFmtId="0" fontId="8" fillId="2" borderId="45" xfId="0" applyNumberFormat="1" applyFont="1" applyFill="1" applyBorder="1" applyAlignment="1" applyProtection="1">
      <alignment horizontal="left" vertical="center" wrapText="1"/>
    </xf>
    <xf numFmtId="0" fontId="8" fillId="2" borderId="46" xfId="0" applyNumberFormat="1" applyFont="1" applyFill="1" applyBorder="1" applyAlignment="1" applyProtection="1">
      <alignment horizontal="left" vertical="center" wrapText="1"/>
    </xf>
    <xf numFmtId="0" fontId="8" fillId="2" borderId="63" xfId="0" applyNumberFormat="1" applyFont="1" applyFill="1" applyBorder="1" applyAlignment="1" applyProtection="1">
      <alignment horizontal="left" vertical="center" wrapText="1"/>
    </xf>
    <xf numFmtId="0" fontId="8" fillId="0" borderId="4" xfId="0" applyNumberFormat="1" applyFont="1" applyFill="1" applyBorder="1" applyAlignment="1" applyProtection="1">
      <alignment vertical="top" wrapText="1"/>
    </xf>
    <xf numFmtId="0" fontId="8" fillId="0" borderId="0" xfId="0" applyNumberFormat="1" applyFont="1" applyFill="1" applyBorder="1" applyAlignment="1" applyProtection="1">
      <alignment vertical="top" wrapText="1"/>
    </xf>
    <xf numFmtId="0" fontId="8" fillId="0" borderId="3" xfId="0" applyNumberFormat="1" applyFont="1" applyFill="1" applyBorder="1" applyAlignment="1" applyProtection="1">
      <alignment vertical="top" wrapText="1"/>
    </xf>
    <xf numFmtId="0" fontId="7" fillId="0" borderId="4" xfId="0" applyFont="1" applyBorder="1" applyAlignment="1">
      <alignment horizontal="right" vertical="center" indent="1"/>
    </xf>
    <xf numFmtId="0" fontId="7" fillId="0" borderId="3" xfId="0" applyFont="1" applyBorder="1" applyAlignment="1">
      <alignment horizontal="right" vertical="center" indent="1"/>
    </xf>
    <xf numFmtId="0" fontId="7" fillId="4" borderId="4" xfId="0" applyNumberFormat="1" applyFont="1" applyFill="1" applyBorder="1" applyAlignment="1" applyProtection="1">
      <alignment horizontal="left" vertical="top" wrapText="1"/>
      <protection locked="0"/>
    </xf>
    <xf numFmtId="0" fontId="7" fillId="4" borderId="0" xfId="0" applyNumberFormat="1" applyFont="1" applyFill="1" applyBorder="1" applyAlignment="1" applyProtection="1">
      <alignment horizontal="left" vertical="top" wrapText="1"/>
      <protection locked="0"/>
    </xf>
    <xf numFmtId="0" fontId="7" fillId="4" borderId="3" xfId="0" applyNumberFormat="1" applyFont="1" applyFill="1" applyBorder="1" applyAlignment="1" applyProtection="1">
      <alignment horizontal="left" vertical="top" wrapText="1"/>
      <protection locked="0"/>
    </xf>
    <xf numFmtId="0" fontId="8" fillId="0" borderId="4" xfId="0" applyNumberFormat="1" applyFont="1" applyFill="1" applyBorder="1" applyAlignment="1" applyProtection="1">
      <alignment horizontal="right" vertical="top" wrapText="1" indent="1"/>
    </xf>
    <xf numFmtId="0" fontId="8" fillId="0" borderId="0" xfId="0" applyNumberFormat="1" applyFont="1" applyFill="1" applyBorder="1" applyAlignment="1" applyProtection="1">
      <alignment horizontal="right" vertical="top" wrapText="1" indent="1"/>
    </xf>
    <xf numFmtId="0" fontId="11" fillId="4" borderId="37" xfId="1" applyNumberFormat="1" applyFont="1" applyFill="1" applyBorder="1" applyAlignment="1" applyProtection="1">
      <alignment horizontal="left" vertical="top" wrapText="1"/>
      <protection locked="0"/>
    </xf>
    <xf numFmtId="0" fontId="11" fillId="4" borderId="40" xfId="1" applyNumberFormat="1" applyFont="1" applyFill="1" applyBorder="1" applyAlignment="1" applyProtection="1">
      <alignment horizontal="left" vertical="top" wrapText="1"/>
      <protection locked="0"/>
    </xf>
    <xf numFmtId="0" fontId="13" fillId="6" borderId="1" xfId="0" applyNumberFormat="1" applyFont="1" applyFill="1" applyBorder="1" applyAlignment="1" applyProtection="1">
      <alignment horizontal="center" vertical="top"/>
    </xf>
    <xf numFmtId="0" fontId="13" fillId="6" borderId="11" xfId="0" applyNumberFormat="1" applyFont="1" applyFill="1" applyBorder="1" applyAlignment="1" applyProtection="1">
      <alignment horizontal="center" vertical="top"/>
    </xf>
    <xf numFmtId="0" fontId="13" fillId="6" borderId="2" xfId="0" applyNumberFormat="1" applyFont="1" applyFill="1" applyBorder="1" applyAlignment="1" applyProtection="1">
      <alignment horizontal="center" vertical="top"/>
    </xf>
    <xf numFmtId="0" fontId="11" fillId="4" borderId="44" xfId="1" applyNumberFormat="1" applyFont="1" applyFill="1" applyBorder="1" applyAlignment="1" applyProtection="1">
      <alignment horizontal="left" vertical="center" wrapText="1"/>
      <protection locked="0"/>
    </xf>
    <xf numFmtId="0" fontId="11" fillId="4" borderId="38" xfId="1" applyNumberFormat="1" applyFont="1" applyFill="1" applyBorder="1" applyAlignment="1" applyProtection="1">
      <alignment horizontal="left" vertical="center" wrapText="1"/>
      <protection locked="0"/>
    </xf>
    <xf numFmtId="0" fontId="11" fillId="4" borderId="39" xfId="1" applyNumberFormat="1" applyFont="1" applyFill="1" applyBorder="1" applyAlignment="1" applyProtection="1">
      <alignment horizontal="left" vertical="center" wrapText="1"/>
      <protection locked="0"/>
    </xf>
    <xf numFmtId="0" fontId="11" fillId="4" borderId="47" xfId="1" applyNumberFormat="1" applyFont="1" applyFill="1" applyBorder="1" applyAlignment="1" applyProtection="1">
      <alignment horizontal="left" vertical="center" wrapText="1"/>
      <protection locked="0"/>
    </xf>
    <xf numFmtId="0" fontId="9" fillId="2" borderId="64" xfId="0" applyFont="1" applyFill="1" applyBorder="1" applyAlignment="1">
      <alignment horizontal="center" vertical="center"/>
    </xf>
    <xf numFmtId="0" fontId="9" fillId="2" borderId="65" xfId="0" applyFont="1" applyFill="1" applyBorder="1" applyAlignment="1">
      <alignment horizontal="center" vertical="center"/>
    </xf>
    <xf numFmtId="0" fontId="9" fillId="2" borderId="68" xfId="0" applyFont="1" applyFill="1" applyBorder="1" applyAlignment="1">
      <alignment horizontal="center" vertical="center"/>
    </xf>
    <xf numFmtId="0" fontId="33" fillId="13" borderId="1" xfId="0" applyFont="1" applyFill="1" applyBorder="1" applyAlignment="1">
      <alignment horizontal="center" vertical="top"/>
    </xf>
    <xf numFmtId="0" fontId="33" fillId="13" borderId="11" xfId="0" applyFont="1" applyFill="1" applyBorder="1" applyAlignment="1">
      <alignment horizontal="center" vertical="top"/>
    </xf>
    <xf numFmtId="0" fontId="7" fillId="0" borderId="11" xfId="0" applyFont="1" applyBorder="1" applyAlignment="1">
      <alignment vertical="top"/>
    </xf>
    <xf numFmtId="0" fontId="7" fillId="0" borderId="2" xfId="0" applyFont="1" applyBorder="1" applyAlignment="1">
      <alignment vertical="top"/>
    </xf>
    <xf numFmtId="0" fontId="8" fillId="0" borderId="4" xfId="0" applyNumberFormat="1" applyFont="1" applyFill="1" applyBorder="1" applyAlignment="1" applyProtection="1">
      <alignment vertical="center" wrapText="1"/>
    </xf>
    <xf numFmtId="0" fontId="8" fillId="0" borderId="0" xfId="0" applyNumberFormat="1" applyFont="1" applyFill="1" applyBorder="1" applyAlignment="1" applyProtection="1">
      <alignment vertical="center" wrapText="1"/>
    </xf>
    <xf numFmtId="0" fontId="8" fillId="0" borderId="3" xfId="0" applyNumberFormat="1" applyFont="1" applyFill="1" applyBorder="1" applyAlignment="1" applyProtection="1">
      <alignment vertical="center" wrapText="1"/>
    </xf>
    <xf numFmtId="0" fontId="11" fillId="4" borderId="0" xfId="1" applyNumberFormat="1" applyFont="1" applyFill="1" applyBorder="1" applyAlignment="1" applyProtection="1">
      <alignment horizontal="left" vertical="center" wrapText="1"/>
      <protection locked="0"/>
    </xf>
    <xf numFmtId="0" fontId="11" fillId="4" borderId="3" xfId="1" applyNumberFormat="1" applyFont="1" applyFill="1" applyBorder="1" applyAlignment="1" applyProtection="1">
      <alignment horizontal="left" vertical="center" wrapText="1"/>
      <protection locked="0"/>
    </xf>
    <xf numFmtId="0" fontId="6" fillId="3" borderId="5" xfId="0" applyNumberFormat="1" applyFont="1" applyFill="1" applyBorder="1" applyAlignment="1" applyProtection="1">
      <alignment horizontal="center" vertical="top"/>
    </xf>
    <xf numFmtId="0" fontId="6" fillId="3" borderId="9" xfId="0" applyNumberFormat="1" applyFont="1" applyFill="1" applyBorder="1" applyAlignment="1" applyProtection="1">
      <alignment horizontal="center" vertical="top"/>
    </xf>
    <xf numFmtId="0" fontId="6" fillId="3" borderId="6" xfId="0" applyNumberFormat="1" applyFont="1" applyFill="1" applyBorder="1" applyAlignment="1" applyProtection="1">
      <alignment horizontal="center" vertical="top"/>
    </xf>
    <xf numFmtId="0" fontId="6" fillId="3" borderId="1" xfId="0" applyNumberFormat="1" applyFont="1" applyFill="1" applyBorder="1" applyAlignment="1" applyProtection="1">
      <alignment horizontal="center" vertical="top"/>
    </xf>
    <xf numFmtId="0" fontId="6" fillId="3" borderId="11" xfId="0" applyNumberFormat="1" applyFont="1" applyFill="1" applyBorder="1" applyAlignment="1" applyProtection="1">
      <alignment horizontal="center" vertical="top"/>
    </xf>
    <xf numFmtId="0" fontId="6" fillId="3" borderId="2" xfId="0" applyNumberFormat="1" applyFont="1" applyFill="1" applyBorder="1" applyAlignment="1" applyProtection="1">
      <alignment horizontal="center" vertical="top"/>
    </xf>
    <xf numFmtId="0" fontId="13" fillId="6" borderId="4" xfId="0" applyNumberFormat="1" applyFont="1" applyFill="1" applyBorder="1" applyAlignment="1" applyProtection="1">
      <alignment horizontal="center" vertical="top"/>
    </xf>
    <xf numFmtId="0" fontId="13" fillId="6" borderId="0" xfId="0" applyNumberFormat="1" applyFont="1" applyFill="1" applyBorder="1" applyAlignment="1" applyProtection="1">
      <alignment horizontal="center" vertical="top"/>
    </xf>
    <xf numFmtId="0" fontId="13" fillId="6" borderId="3" xfId="0" applyNumberFormat="1" applyFont="1" applyFill="1" applyBorder="1" applyAlignment="1" applyProtection="1">
      <alignment horizontal="center" vertical="top"/>
    </xf>
    <xf numFmtId="0" fontId="8" fillId="0" borderId="3" xfId="0" applyFont="1" applyBorder="1" applyAlignment="1">
      <alignment horizontal="left" vertical="top" wrapText="1"/>
    </xf>
    <xf numFmtId="49" fontId="4" fillId="4" borderId="4" xfId="0" applyNumberFormat="1" applyFont="1" applyFill="1" applyBorder="1" applyAlignment="1" applyProtection="1">
      <alignment vertical="top" wrapText="1"/>
      <protection locked="0"/>
    </xf>
    <xf numFmtId="49" fontId="4" fillId="4" borderId="0" xfId="0" applyNumberFormat="1" applyFont="1" applyFill="1" applyAlignment="1" applyProtection="1">
      <alignment vertical="top" wrapText="1"/>
      <protection locked="0"/>
    </xf>
    <xf numFmtId="49" fontId="4" fillId="4" borderId="3" xfId="0" applyNumberFormat="1" applyFont="1" applyFill="1" applyBorder="1" applyAlignment="1" applyProtection="1">
      <alignment vertical="top" wrapText="1"/>
      <protection locked="0"/>
    </xf>
    <xf numFmtId="49" fontId="4" fillId="4" borderId="0" xfId="0" applyNumberFormat="1" applyFont="1" applyFill="1" applyBorder="1" applyAlignment="1" applyProtection="1">
      <alignment vertical="top" wrapText="1"/>
      <protection locked="0"/>
    </xf>
    <xf numFmtId="0" fontId="6" fillId="3" borderId="0" xfId="0" applyNumberFormat="1" applyFont="1" applyFill="1" applyBorder="1" applyAlignment="1" applyProtection="1">
      <alignment horizontal="left" wrapText="1"/>
    </xf>
    <xf numFmtId="0" fontId="8" fillId="0" borderId="51" xfId="0" applyFont="1" applyBorder="1" applyAlignment="1">
      <alignment horizontal="left" vertical="center" wrapText="1"/>
    </xf>
    <xf numFmtId="0" fontId="8" fillId="0" borderId="43" xfId="0" applyFont="1" applyBorder="1" applyAlignment="1">
      <alignment horizontal="left" vertical="center" wrapText="1"/>
    </xf>
    <xf numFmtId="0" fontId="8" fillId="0" borderId="44" xfId="0" applyFont="1" applyBorder="1" applyAlignment="1">
      <alignment horizontal="left" vertical="center" wrapText="1"/>
    </xf>
    <xf numFmtId="0" fontId="8" fillId="0" borderId="0" xfId="0" applyFont="1" applyBorder="1" applyAlignment="1">
      <alignment horizontal="left" vertical="center" wrapText="1"/>
    </xf>
    <xf numFmtId="0" fontId="8" fillId="0" borderId="62" xfId="0" applyFont="1" applyBorder="1" applyAlignment="1">
      <alignment horizontal="left" vertical="center" wrapText="1"/>
    </xf>
    <xf numFmtId="0" fontId="8" fillId="0" borderId="46" xfId="0" applyFont="1" applyBorder="1" applyAlignment="1">
      <alignment horizontal="left" vertical="center" wrapText="1"/>
    </xf>
    <xf numFmtId="0" fontId="8" fillId="0" borderId="47" xfId="0" applyFont="1" applyBorder="1" applyAlignment="1">
      <alignment horizontal="left" vertical="center" wrapText="1"/>
    </xf>
    <xf numFmtId="0" fontId="6" fillId="3" borderId="0" xfId="0" applyNumberFormat="1" applyFont="1" applyFill="1" applyBorder="1" applyAlignment="1" applyProtection="1">
      <alignment horizontal="left" vertical="top" wrapText="1"/>
    </xf>
    <xf numFmtId="0" fontId="13" fillId="6" borderId="1" xfId="0" applyNumberFormat="1" applyFont="1" applyFill="1" applyBorder="1" applyAlignment="1" applyProtection="1">
      <alignment horizontal="center" vertical="top" wrapText="1"/>
    </xf>
    <xf numFmtId="0" fontId="13" fillId="6" borderId="11" xfId="0" applyNumberFormat="1" applyFont="1" applyFill="1" applyBorder="1" applyAlignment="1" applyProtection="1">
      <alignment horizontal="center" vertical="top" wrapText="1"/>
    </xf>
    <xf numFmtId="0" fontId="13" fillId="6" borderId="2" xfId="0" applyNumberFormat="1" applyFont="1" applyFill="1" applyBorder="1" applyAlignment="1" applyProtection="1">
      <alignment horizontal="center" vertical="top" wrapText="1"/>
    </xf>
    <xf numFmtId="0" fontId="8" fillId="0" borderId="4" xfId="0" applyFont="1" applyBorder="1" applyAlignment="1">
      <alignment vertical="top" wrapText="1"/>
    </xf>
    <xf numFmtId="0" fontId="8" fillId="0" borderId="0" xfId="0" applyFont="1" applyBorder="1" applyAlignment="1">
      <alignment vertical="top" wrapText="1"/>
    </xf>
    <xf numFmtId="0" fontId="8" fillId="0" borderId="3" xfId="0" applyFont="1" applyBorder="1" applyAlignment="1">
      <alignment vertical="top" wrapText="1"/>
    </xf>
    <xf numFmtId="0" fontId="13" fillId="7" borderId="42" xfId="0" applyFont="1" applyFill="1" applyBorder="1" applyAlignment="1">
      <alignment horizontal="center" vertical="center" wrapText="1"/>
    </xf>
    <xf numFmtId="0" fontId="13" fillId="7" borderId="52" xfId="0" applyFont="1" applyFill="1" applyBorder="1" applyAlignment="1">
      <alignment horizontal="center" vertical="center" wrapText="1"/>
    </xf>
    <xf numFmtId="0" fontId="13" fillId="7" borderId="63" xfId="0" applyFont="1" applyFill="1" applyBorder="1" applyAlignment="1">
      <alignment horizontal="center" vertical="center" wrapText="1"/>
    </xf>
    <xf numFmtId="0" fontId="8" fillId="7" borderId="42" xfId="0" applyNumberFormat="1" applyFont="1" applyFill="1" applyBorder="1" applyAlignment="1" applyProtection="1">
      <alignment horizontal="left" vertical="top" wrapText="1"/>
    </xf>
    <xf numFmtId="0" fontId="8" fillId="7" borderId="44" xfId="0" applyNumberFormat="1" applyFont="1" applyFill="1" applyBorder="1" applyAlignment="1" applyProtection="1">
      <alignment horizontal="left" vertical="top" wrapText="1"/>
    </xf>
    <xf numFmtId="0" fontId="8" fillId="7" borderId="38" xfId="0" applyNumberFormat="1" applyFont="1" applyFill="1" applyBorder="1" applyAlignment="1" applyProtection="1">
      <alignment horizontal="left" vertical="top" wrapText="1"/>
    </xf>
    <xf numFmtId="0" fontId="8" fillId="7" borderId="39" xfId="0" applyNumberFormat="1" applyFont="1" applyFill="1" applyBorder="1" applyAlignment="1" applyProtection="1">
      <alignment horizontal="left" vertical="top" wrapText="1"/>
    </xf>
    <xf numFmtId="0" fontId="8" fillId="7" borderId="45" xfId="0" applyNumberFormat="1" applyFont="1" applyFill="1" applyBorder="1" applyAlignment="1" applyProtection="1">
      <alignment horizontal="left" vertical="top" wrapText="1"/>
    </xf>
    <xf numFmtId="0" fontId="8" fillId="7" borderId="47" xfId="0" applyNumberFormat="1" applyFont="1" applyFill="1" applyBorder="1" applyAlignment="1" applyProtection="1">
      <alignment horizontal="left" vertical="top" wrapText="1"/>
    </xf>
    <xf numFmtId="0" fontId="8" fillId="0" borderId="48" xfId="0" applyFont="1" applyBorder="1" applyAlignment="1">
      <alignment horizontal="left" vertical="center" wrapText="1" indent="1"/>
    </xf>
    <xf numFmtId="0" fontId="8" fillId="0" borderId="49" xfId="0" applyFont="1" applyBorder="1" applyAlignment="1">
      <alignment horizontal="left" vertical="center" wrapText="1" indent="1"/>
    </xf>
    <xf numFmtId="0" fontId="8" fillId="0" borderId="50" xfId="0" applyFont="1" applyBorder="1" applyAlignment="1">
      <alignment horizontal="left" vertical="center" wrapText="1" indent="1"/>
    </xf>
    <xf numFmtId="164" fontId="11" fillId="4" borderId="37" xfId="1" applyNumberFormat="1" applyFont="1" applyFill="1" applyBorder="1" applyAlignment="1" applyProtection="1">
      <alignment horizontal="right" vertical="center" wrapText="1" indent="1"/>
      <protection locked="0"/>
    </xf>
    <xf numFmtId="164" fontId="11" fillId="4" borderId="40" xfId="1" applyNumberFormat="1" applyFont="1" applyFill="1" applyBorder="1" applyAlignment="1" applyProtection="1">
      <alignment horizontal="right" vertical="center" wrapText="1" indent="1"/>
      <protection locked="0"/>
    </xf>
    <xf numFmtId="49" fontId="11" fillId="4" borderId="41" xfId="1" applyNumberFormat="1" applyFont="1" applyFill="1" applyBorder="1" applyAlignment="1" applyProtection="1">
      <alignment vertical="center" wrapText="1"/>
      <protection locked="0"/>
    </xf>
    <xf numFmtId="49" fontId="11" fillId="4" borderId="37" xfId="1" applyNumberFormat="1" applyFont="1" applyFill="1" applyBorder="1" applyAlignment="1" applyProtection="1">
      <alignment vertical="center" wrapText="1"/>
      <protection locked="0"/>
    </xf>
    <xf numFmtId="0" fontId="32" fillId="3" borderId="9" xfId="0" applyFont="1" applyFill="1" applyBorder="1" applyAlignment="1">
      <alignment horizontal="center" vertical="top" wrapText="1"/>
    </xf>
    <xf numFmtId="0" fontId="32" fillId="3" borderId="6" xfId="0" applyFont="1" applyFill="1" applyBorder="1" applyAlignment="1">
      <alignment horizontal="center" vertical="top" wrapText="1"/>
    </xf>
    <xf numFmtId="0" fontId="5" fillId="2" borderId="4"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3" xfId="0" applyFont="1" applyFill="1" applyBorder="1" applyAlignment="1">
      <alignment horizontal="left" vertical="top" wrapText="1"/>
    </xf>
    <xf numFmtId="0" fontId="33" fillId="7" borderId="41" xfId="0" applyFont="1" applyFill="1" applyBorder="1" applyAlignment="1">
      <alignment horizontal="center" vertical="center" wrapText="1"/>
    </xf>
    <xf numFmtId="0" fontId="33" fillId="7" borderId="37" xfId="0" applyFont="1" applyFill="1" applyBorder="1" applyAlignment="1">
      <alignment horizontal="center" vertical="center" wrapText="1"/>
    </xf>
    <xf numFmtId="0" fontId="33" fillId="13" borderId="1" xfId="0" applyFont="1" applyFill="1" applyBorder="1" applyAlignment="1">
      <alignment horizontal="center" vertical="top" wrapText="1"/>
    </xf>
    <xf numFmtId="0" fontId="33" fillId="13" borderId="11" xfId="0" applyFont="1" applyFill="1" applyBorder="1" applyAlignment="1">
      <alignment horizontal="center" vertical="top" wrapText="1"/>
    </xf>
    <xf numFmtId="0" fontId="33" fillId="13" borderId="2" xfId="0" applyFont="1" applyFill="1" applyBorder="1" applyAlignment="1">
      <alignment horizontal="center" vertical="top" wrapText="1"/>
    </xf>
    <xf numFmtId="0" fontId="3" fillId="7" borderId="37" xfId="0" applyFont="1" applyFill="1" applyBorder="1" applyAlignment="1">
      <alignment horizontal="center" vertical="center" wrapText="1"/>
    </xf>
    <xf numFmtId="0" fontId="3" fillId="7" borderId="40" xfId="0" applyFont="1" applyFill="1" applyBorder="1" applyAlignment="1">
      <alignment horizontal="center" vertical="center" wrapText="1"/>
    </xf>
    <xf numFmtId="0" fontId="6" fillId="3" borderId="0" xfId="0" applyNumberFormat="1" applyFont="1" applyFill="1" applyBorder="1" applyAlignment="1" applyProtection="1">
      <alignment horizontal="left" vertical="center" wrapText="1"/>
    </xf>
    <xf numFmtId="49" fontId="11" fillId="4" borderId="75" xfId="1" applyNumberFormat="1" applyFont="1" applyFill="1" applyBorder="1" applyAlignment="1" applyProtection="1">
      <alignment vertical="center" wrapText="1"/>
      <protection locked="0"/>
    </xf>
    <xf numFmtId="49" fontId="11" fillId="4" borderId="76" xfId="1" applyNumberFormat="1" applyFont="1" applyFill="1" applyBorder="1" applyAlignment="1" applyProtection="1">
      <alignment vertical="center" wrapText="1"/>
      <protection locked="0"/>
    </xf>
    <xf numFmtId="164" fontId="11" fillId="4" borderId="76" xfId="1" applyNumberFormat="1" applyFont="1" applyFill="1" applyBorder="1" applyAlignment="1" applyProtection="1">
      <alignment horizontal="right" vertical="center" wrapText="1" indent="1"/>
      <protection locked="0"/>
    </xf>
    <xf numFmtId="164" fontId="11" fillId="4" borderId="77" xfId="1" applyNumberFormat="1" applyFont="1" applyFill="1" applyBorder="1" applyAlignment="1" applyProtection="1">
      <alignment horizontal="right" vertical="center" wrapText="1" indent="1"/>
      <protection locked="0"/>
    </xf>
    <xf numFmtId="0" fontId="9" fillId="7" borderId="37" xfId="0" applyNumberFormat="1" applyFont="1" applyFill="1" applyBorder="1" applyAlignment="1" applyProtection="1">
      <alignment horizontal="center" vertical="top" wrapText="1"/>
    </xf>
    <xf numFmtId="0" fontId="9" fillId="7" borderId="40" xfId="0" applyNumberFormat="1" applyFont="1" applyFill="1" applyBorder="1" applyAlignment="1" applyProtection="1">
      <alignment horizontal="center" vertical="top" wrapText="1"/>
    </xf>
    <xf numFmtId="0" fontId="8" fillId="0" borderId="41" xfId="0" applyNumberFormat="1" applyFont="1" applyFill="1" applyBorder="1" applyAlignment="1" applyProtection="1">
      <alignment horizontal="left" vertical="top" wrapText="1"/>
    </xf>
    <xf numFmtId="0" fontId="8" fillId="0" borderId="37" xfId="0" applyNumberFormat="1" applyFont="1" applyFill="1" applyBorder="1" applyAlignment="1" applyProtection="1">
      <alignment horizontal="left" vertical="top" wrapText="1"/>
    </xf>
    <xf numFmtId="0" fontId="11" fillId="4" borderId="37" xfId="1" applyNumberFormat="1" applyFont="1" applyFill="1" applyBorder="1" applyAlignment="1" applyProtection="1">
      <alignment horizontal="center" vertical="top" wrapText="1"/>
      <protection locked="0"/>
    </xf>
    <xf numFmtId="0" fontId="8" fillId="0" borderId="75" xfId="0" applyNumberFormat="1" applyFont="1" applyFill="1" applyBorder="1" applyAlignment="1" applyProtection="1">
      <alignment horizontal="left" vertical="top" wrapText="1"/>
    </xf>
    <xf numFmtId="0" fontId="8" fillId="0" borderId="76" xfId="0" applyNumberFormat="1" applyFont="1" applyFill="1" applyBorder="1" applyAlignment="1" applyProtection="1">
      <alignment horizontal="left" vertical="top" wrapText="1"/>
    </xf>
    <xf numFmtId="0" fontId="11" fillId="4" borderId="76" xfId="1" applyNumberFormat="1" applyFont="1" applyFill="1" applyBorder="1" applyAlignment="1" applyProtection="1">
      <alignment horizontal="center" vertical="top" wrapText="1"/>
      <protection locked="0"/>
    </xf>
    <xf numFmtId="0" fontId="11" fillId="4" borderId="76" xfId="1" applyNumberFormat="1" applyFont="1" applyFill="1" applyBorder="1" applyAlignment="1" applyProtection="1">
      <alignment horizontal="left" vertical="top" wrapText="1"/>
      <protection locked="0"/>
    </xf>
    <xf numFmtId="0" fontId="11" fillId="4" borderId="77" xfId="1" applyNumberFormat="1" applyFont="1" applyFill="1" applyBorder="1" applyAlignment="1" applyProtection="1">
      <alignment horizontal="left" vertical="top" wrapText="1"/>
      <protection locked="0"/>
    </xf>
    <xf numFmtId="165" fontId="11" fillId="4" borderId="53" xfId="6" applyNumberFormat="1" applyFont="1" applyFill="1" applyBorder="1" applyAlignment="1" applyProtection="1">
      <alignment horizontal="right" vertical="center" wrapText="1"/>
      <protection locked="0"/>
    </xf>
    <xf numFmtId="165" fontId="11" fillId="4" borderId="54" xfId="6" applyNumberFormat="1" applyFont="1" applyFill="1" applyBorder="1" applyAlignment="1" applyProtection="1">
      <alignment horizontal="right" vertical="center" wrapText="1"/>
      <protection locked="0"/>
    </xf>
    <xf numFmtId="0" fontId="8" fillId="0" borderId="39" xfId="0" applyNumberFormat="1" applyFont="1" applyFill="1" applyBorder="1" applyAlignment="1" applyProtection="1">
      <alignment horizontal="right" vertical="center" wrapText="1" indent="1"/>
    </xf>
    <xf numFmtId="0" fontId="8" fillId="0" borderId="53" xfId="0" applyNumberFormat="1" applyFont="1" applyFill="1" applyBorder="1" applyAlignment="1" applyProtection="1">
      <alignment horizontal="center" vertical="center" wrapText="1"/>
    </xf>
    <xf numFmtId="0" fontId="8" fillId="0" borderId="54" xfId="0" applyNumberFormat="1" applyFont="1" applyFill="1" applyBorder="1" applyAlignment="1" applyProtection="1">
      <alignment horizontal="center" vertical="center" wrapText="1"/>
    </xf>
    <xf numFmtId="0" fontId="9" fillId="7" borderId="53" xfId="0" applyNumberFormat="1" applyFont="1" applyFill="1" applyBorder="1" applyAlignment="1" applyProtection="1">
      <alignment horizontal="center" vertical="center" wrapText="1"/>
    </xf>
    <xf numFmtId="0" fontId="9" fillId="7" borderId="54" xfId="0" applyNumberFormat="1" applyFont="1" applyFill="1" applyBorder="1" applyAlignment="1" applyProtection="1">
      <alignment horizontal="center" vertical="center" wrapText="1"/>
    </xf>
    <xf numFmtId="0" fontId="8" fillId="0" borderId="56" xfId="0" applyNumberFormat="1" applyFont="1" applyFill="1" applyBorder="1" applyAlignment="1" applyProtection="1">
      <alignment horizontal="right" vertical="top" wrapText="1" indent="1"/>
    </xf>
    <xf numFmtId="0" fontId="9" fillId="7" borderId="73"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horizontal="left" vertical="center" wrapText="1" indent="1"/>
    </xf>
    <xf numFmtId="0" fontId="8" fillId="0" borderId="55" xfId="0" applyNumberFormat="1" applyFont="1" applyFill="1" applyBorder="1" applyAlignment="1" applyProtection="1">
      <alignment horizontal="left" vertical="center" wrapText="1" indent="1"/>
    </xf>
    <xf numFmtId="0" fontId="8" fillId="0" borderId="41" xfId="0" applyNumberFormat="1" applyFont="1" applyFill="1" applyBorder="1" applyAlignment="1" applyProtection="1">
      <alignment horizontal="left" vertical="center" wrapText="1" indent="1"/>
    </xf>
    <xf numFmtId="0" fontId="8" fillId="0" borderId="37" xfId="0" applyNumberFormat="1" applyFont="1" applyFill="1" applyBorder="1" applyAlignment="1" applyProtection="1">
      <alignment horizontal="left" vertical="center" wrapText="1" indent="1"/>
    </xf>
    <xf numFmtId="0" fontId="8" fillId="0" borderId="60" xfId="0" applyNumberFormat="1" applyFont="1" applyFill="1" applyBorder="1" applyAlignment="1" applyProtection="1">
      <alignment horizontal="left" vertical="center" wrapText="1" indent="1"/>
    </xf>
    <xf numFmtId="0" fontId="8" fillId="0" borderId="56" xfId="0" applyNumberFormat="1" applyFont="1" applyFill="1" applyBorder="1" applyAlignment="1" applyProtection="1">
      <alignment horizontal="left" vertical="center" wrapText="1" indent="1"/>
    </xf>
    <xf numFmtId="0" fontId="8" fillId="0" borderId="55" xfId="0" applyNumberFormat="1" applyFont="1" applyFill="1" applyBorder="1" applyAlignment="1" applyProtection="1">
      <alignment horizontal="right" vertical="top" wrapText="1" indent="1"/>
    </xf>
    <xf numFmtId="0" fontId="8" fillId="0" borderId="37" xfId="0" applyNumberFormat="1" applyFont="1" applyFill="1" applyBorder="1" applyAlignment="1" applyProtection="1">
      <alignment horizontal="right" vertical="top" wrapText="1" indent="1"/>
    </xf>
    <xf numFmtId="0" fontId="9" fillId="7" borderId="57" xfId="0" applyNumberFormat="1" applyFont="1" applyFill="1" applyBorder="1" applyAlignment="1" applyProtection="1">
      <alignment horizontal="center" vertical="center" wrapText="1"/>
    </xf>
    <xf numFmtId="0" fontId="9" fillId="7" borderId="74" xfId="0" applyNumberFormat="1" applyFont="1" applyFill="1" applyBorder="1" applyAlignment="1" applyProtection="1">
      <alignment horizontal="center" vertical="center" wrapText="1"/>
    </xf>
    <xf numFmtId="0" fontId="9" fillId="7" borderId="69" xfId="0" applyNumberFormat="1" applyFont="1" applyFill="1" applyBorder="1" applyAlignment="1" applyProtection="1">
      <alignment horizontal="center" vertical="center" wrapText="1"/>
    </xf>
    <xf numFmtId="0" fontId="13" fillId="0" borderId="58" xfId="0" applyNumberFormat="1" applyFont="1" applyFill="1" applyBorder="1" applyAlignment="1" applyProtection="1">
      <alignment horizontal="left" vertical="center" wrapText="1" indent="1"/>
    </xf>
    <xf numFmtId="0" fontId="9" fillId="0" borderId="55" xfId="0" applyFont="1" applyBorder="1" applyAlignment="1">
      <alignment horizontal="left" vertical="center" wrapText="1" indent="1"/>
    </xf>
    <xf numFmtId="0" fontId="13" fillId="0" borderId="41" xfId="0" applyNumberFormat="1" applyFont="1" applyFill="1" applyBorder="1" applyAlignment="1" applyProtection="1">
      <alignment horizontal="left" vertical="center" wrapText="1" indent="1"/>
    </xf>
    <xf numFmtId="0" fontId="9" fillId="0" borderId="37" xfId="0" applyFont="1" applyBorder="1" applyAlignment="1">
      <alignment horizontal="left" vertical="center" wrapText="1" indent="1"/>
    </xf>
    <xf numFmtId="0" fontId="13" fillId="0" borderId="60" xfId="0" applyNumberFormat="1" applyFont="1" applyFill="1" applyBorder="1" applyAlignment="1" applyProtection="1">
      <alignment horizontal="left" vertical="center" wrapText="1" indent="1"/>
    </xf>
    <xf numFmtId="0" fontId="9" fillId="0" borderId="56" xfId="0" applyFont="1" applyBorder="1" applyAlignment="1">
      <alignment horizontal="left" vertical="center" wrapText="1" indent="1"/>
    </xf>
    <xf numFmtId="0" fontId="8" fillId="0" borderId="37" xfId="0" applyFont="1" applyBorder="1" applyAlignment="1">
      <alignment horizontal="right" vertical="top" wrapText="1" indent="1"/>
    </xf>
    <xf numFmtId="0" fontId="7" fillId="0" borderId="55" xfId="0" applyFont="1" applyBorder="1" applyAlignment="1">
      <alignment horizontal="left" vertical="center" wrapText="1" indent="1"/>
    </xf>
    <xf numFmtId="0" fontId="7" fillId="0" borderId="37" xfId="0" applyFont="1" applyBorder="1" applyAlignment="1">
      <alignment horizontal="left" vertical="center" wrapText="1" indent="1"/>
    </xf>
    <xf numFmtId="0" fontId="7" fillId="0" borderId="56" xfId="0" applyFont="1" applyBorder="1" applyAlignment="1">
      <alignment horizontal="left" vertical="center" wrapText="1" indent="1"/>
    </xf>
    <xf numFmtId="165" fontId="11" fillId="5" borderId="53" xfId="6" applyNumberFormat="1" applyFont="1" applyFill="1" applyBorder="1" applyAlignment="1" applyProtection="1">
      <alignment horizontal="right" vertical="center" wrapText="1"/>
    </xf>
    <xf numFmtId="165" fontId="11" fillId="5" borderId="54" xfId="6" applyNumberFormat="1" applyFont="1" applyFill="1" applyBorder="1" applyAlignment="1" applyProtection="1">
      <alignment horizontal="right" vertical="center" wrapText="1"/>
    </xf>
    <xf numFmtId="165" fontId="11" fillId="5" borderId="57" xfId="6" applyNumberFormat="1" applyFont="1" applyFill="1" applyBorder="1" applyAlignment="1" applyProtection="1">
      <alignment horizontal="right" vertical="center" wrapText="1"/>
    </xf>
    <xf numFmtId="165" fontId="11" fillId="5" borderId="69" xfId="6" applyNumberFormat="1" applyFont="1" applyFill="1" applyBorder="1" applyAlignment="1" applyProtection="1">
      <alignment horizontal="right" vertical="center" wrapText="1"/>
    </xf>
    <xf numFmtId="0" fontId="8" fillId="0" borderId="64" xfId="0" applyNumberFormat="1" applyFont="1" applyFill="1" applyBorder="1" applyAlignment="1" applyProtection="1">
      <alignment horizontal="left" vertical="center" wrapText="1" indent="1"/>
    </xf>
    <xf numFmtId="0" fontId="8" fillId="0" borderId="53" xfId="0" applyNumberFormat="1" applyFont="1" applyFill="1" applyBorder="1" applyAlignment="1" applyProtection="1">
      <alignment horizontal="left" vertical="center" wrapText="1" indent="1"/>
    </xf>
    <xf numFmtId="0" fontId="8" fillId="0" borderId="68" xfId="0" applyNumberFormat="1" applyFont="1" applyFill="1" applyBorder="1" applyAlignment="1" applyProtection="1">
      <alignment horizontal="left" vertical="center" wrapText="1" indent="1"/>
    </xf>
    <xf numFmtId="0" fontId="8" fillId="0" borderId="54" xfId="0" applyNumberFormat="1" applyFont="1" applyFill="1" applyBorder="1" applyAlignment="1" applyProtection="1">
      <alignment horizontal="left" vertical="center" wrapText="1" indent="1"/>
    </xf>
    <xf numFmtId="0" fontId="7" fillId="4" borderId="4" xfId="0" applyFont="1" applyFill="1" applyBorder="1" applyAlignment="1" applyProtection="1">
      <alignment horizontal="left" vertical="top" wrapText="1"/>
      <protection locked="0"/>
    </xf>
    <xf numFmtId="0" fontId="7" fillId="4" borderId="0" xfId="0" applyFont="1" applyFill="1" applyBorder="1" applyAlignment="1" applyProtection="1">
      <alignment horizontal="left" vertical="top" wrapText="1"/>
      <protection locked="0"/>
    </xf>
    <xf numFmtId="0" fontId="7" fillId="4" borderId="3" xfId="0" applyFont="1" applyFill="1" applyBorder="1" applyAlignment="1" applyProtection="1">
      <alignment horizontal="left" vertical="top" wrapText="1"/>
      <protection locked="0"/>
    </xf>
    <xf numFmtId="0" fontId="9" fillId="7" borderId="53" xfId="0" applyNumberFormat="1" applyFont="1" applyFill="1" applyBorder="1" applyAlignment="1" applyProtection="1">
      <alignment horizontal="center" vertical="top" wrapText="1"/>
    </xf>
    <xf numFmtId="0" fontId="9" fillId="7" borderId="54" xfId="0" applyNumberFormat="1" applyFont="1" applyFill="1" applyBorder="1" applyAlignment="1" applyProtection="1">
      <alignment horizontal="center" vertical="top" wrapText="1"/>
    </xf>
    <xf numFmtId="0" fontId="13" fillId="0" borderId="55" xfId="0" applyNumberFormat="1" applyFont="1" applyFill="1" applyBorder="1" applyAlignment="1" applyProtection="1">
      <alignment horizontal="right" vertical="top" wrapText="1" indent="1"/>
    </xf>
    <xf numFmtId="0" fontId="13" fillId="0" borderId="37" xfId="0" applyFont="1" applyBorder="1" applyAlignment="1">
      <alignment horizontal="right" vertical="top" wrapText="1" indent="1"/>
    </xf>
    <xf numFmtId="0" fontId="13" fillId="0" borderId="56" xfId="0" applyNumberFormat="1" applyFont="1" applyFill="1" applyBorder="1" applyAlignment="1" applyProtection="1">
      <alignment horizontal="right" vertical="top" wrapText="1" indent="1"/>
    </xf>
    <xf numFmtId="0" fontId="13" fillId="6" borderId="1" xfId="0" applyFont="1" applyFill="1" applyBorder="1" applyAlignment="1">
      <alignment horizontal="center" vertical="top"/>
    </xf>
    <xf numFmtId="0" fontId="13" fillId="6" borderId="11" xfId="0" applyFont="1" applyFill="1" applyBorder="1" applyAlignment="1">
      <alignment horizontal="center" vertical="top"/>
    </xf>
    <xf numFmtId="0" fontId="13" fillId="6" borderId="2" xfId="0" applyFont="1" applyFill="1" applyBorder="1" applyAlignment="1">
      <alignment horizontal="center" vertical="top"/>
    </xf>
    <xf numFmtId="0" fontId="8" fillId="0" borderId="41" xfId="0" applyNumberFormat="1" applyFont="1" applyFill="1" applyBorder="1" applyAlignment="1" applyProtection="1">
      <alignment horizontal="left" vertical="top" wrapText="1" indent="1"/>
    </xf>
    <xf numFmtId="0" fontId="8" fillId="0" borderId="37" xfId="0" applyNumberFormat="1" applyFont="1" applyFill="1" applyBorder="1" applyAlignment="1" applyProtection="1">
      <alignment horizontal="left" vertical="top" wrapText="1" indent="1"/>
    </xf>
    <xf numFmtId="0" fontId="13" fillId="0" borderId="41" xfId="0" applyNumberFormat="1" applyFont="1" applyFill="1" applyBorder="1" applyAlignment="1" applyProtection="1">
      <alignment horizontal="left" vertical="top" wrapText="1" indent="1"/>
    </xf>
    <xf numFmtId="0" fontId="13" fillId="0" borderId="37" xfId="0" applyNumberFormat="1" applyFont="1" applyFill="1" applyBorder="1" applyAlignment="1" applyProtection="1">
      <alignment horizontal="left" vertical="top" wrapText="1" indent="1"/>
    </xf>
    <xf numFmtId="0" fontId="7" fillId="0" borderId="37" xfId="0" applyFont="1" applyBorder="1" applyAlignment="1">
      <alignment horizontal="left" vertical="top" wrapText="1" indent="1"/>
    </xf>
    <xf numFmtId="0" fontId="8" fillId="4" borderId="4" xfId="0" applyNumberFormat="1" applyFont="1" applyFill="1" applyBorder="1" applyAlignment="1" applyProtection="1">
      <alignment horizontal="left" vertical="top" wrapText="1"/>
      <protection locked="0"/>
    </xf>
    <xf numFmtId="0" fontId="8" fillId="4" borderId="0" xfId="0" applyNumberFormat="1" applyFont="1" applyFill="1" applyBorder="1" applyAlignment="1" applyProtection="1">
      <alignment horizontal="left" vertical="top" wrapText="1"/>
      <protection locked="0"/>
    </xf>
    <xf numFmtId="0" fontId="8" fillId="4" borderId="3" xfId="0" applyNumberFormat="1" applyFont="1" applyFill="1" applyBorder="1" applyAlignment="1" applyProtection="1">
      <alignment horizontal="left" vertical="top" wrapText="1"/>
      <protection locked="0"/>
    </xf>
    <xf numFmtId="0" fontId="8" fillId="0" borderId="48" xfId="0" applyNumberFormat="1" applyFont="1" applyFill="1" applyBorder="1" applyAlignment="1" applyProtection="1">
      <alignment horizontal="left" vertical="top" wrapText="1" indent="1"/>
    </xf>
    <xf numFmtId="0" fontId="8" fillId="0" borderId="49" xfId="0" applyNumberFormat="1" applyFont="1" applyFill="1" applyBorder="1" applyAlignment="1" applyProtection="1">
      <alignment horizontal="left" vertical="top" wrapText="1" indent="1"/>
    </xf>
    <xf numFmtId="0" fontId="8" fillId="0" borderId="50" xfId="0" applyNumberFormat="1" applyFont="1" applyFill="1" applyBorder="1" applyAlignment="1" applyProtection="1">
      <alignment horizontal="left" vertical="top" wrapText="1" indent="1"/>
    </xf>
    <xf numFmtId="0" fontId="9" fillId="7" borderId="51" xfId="0" applyNumberFormat="1" applyFont="1" applyFill="1" applyBorder="1" applyAlignment="1" applyProtection="1">
      <alignment horizontal="center" vertical="center" wrapText="1"/>
    </xf>
    <xf numFmtId="0" fontId="9" fillId="7" borderId="43" xfId="0" applyNumberFormat="1" applyFont="1" applyFill="1" applyBorder="1" applyAlignment="1" applyProtection="1">
      <alignment horizontal="center" vertical="center" wrapText="1"/>
    </xf>
    <xf numFmtId="0" fontId="9" fillId="7" borderId="44" xfId="0" applyNumberFormat="1" applyFont="1" applyFill="1" applyBorder="1" applyAlignment="1" applyProtection="1">
      <alignment horizontal="center" vertical="center" wrapText="1"/>
    </xf>
    <xf numFmtId="0" fontId="9" fillId="7" borderId="62" xfId="0" applyNumberFormat="1" applyFont="1" applyFill="1" applyBorder="1" applyAlignment="1" applyProtection="1">
      <alignment horizontal="center" vertical="center" wrapText="1"/>
    </xf>
    <xf numFmtId="0" fontId="9" fillId="7" borderId="46" xfId="0" applyNumberFormat="1" applyFont="1" applyFill="1" applyBorder="1" applyAlignment="1" applyProtection="1">
      <alignment horizontal="center" vertical="center" wrapText="1"/>
    </xf>
    <xf numFmtId="0" fontId="9" fillId="7" borderId="47" xfId="0" applyNumberFormat="1" applyFont="1" applyFill="1" applyBorder="1" applyAlignment="1" applyProtection="1">
      <alignment horizontal="center" vertical="center" wrapText="1"/>
    </xf>
    <xf numFmtId="0" fontId="6" fillId="3" borderId="4" xfId="0" applyNumberFormat="1" applyFont="1" applyFill="1" applyBorder="1" applyAlignment="1" applyProtection="1">
      <alignment horizontal="left" vertical="top" wrapText="1"/>
    </xf>
    <xf numFmtId="0" fontId="6" fillId="3" borderId="3" xfId="0" applyNumberFormat="1" applyFont="1" applyFill="1" applyBorder="1" applyAlignment="1" applyProtection="1">
      <alignment horizontal="left" vertical="top" wrapText="1"/>
    </xf>
    <xf numFmtId="0" fontId="8" fillId="0" borderId="48" xfId="0" applyNumberFormat="1" applyFont="1" applyFill="1" applyBorder="1" applyAlignment="1" applyProtection="1">
      <alignment horizontal="left" vertical="top" wrapText="1" indent="2"/>
    </xf>
    <xf numFmtId="0" fontId="8" fillId="0" borderId="49" xfId="0" applyNumberFormat="1" applyFont="1" applyFill="1" applyBorder="1" applyAlignment="1" applyProtection="1">
      <alignment horizontal="left" vertical="top" wrapText="1" indent="2"/>
    </xf>
    <xf numFmtId="0" fontId="8" fillId="0" borderId="50" xfId="0" applyNumberFormat="1" applyFont="1" applyFill="1" applyBorder="1" applyAlignment="1" applyProtection="1">
      <alignment horizontal="left" vertical="top" wrapText="1" indent="2"/>
    </xf>
    <xf numFmtId="0" fontId="13" fillId="0" borderId="48" xfId="0" applyNumberFormat="1" applyFont="1" applyFill="1" applyBorder="1" applyAlignment="1" applyProtection="1">
      <alignment horizontal="left" vertical="top" wrapText="1" indent="1"/>
    </xf>
    <xf numFmtId="0" fontId="13" fillId="0" borderId="49" xfId="0" applyNumberFormat="1" applyFont="1" applyFill="1" applyBorder="1" applyAlignment="1" applyProtection="1">
      <alignment horizontal="left" vertical="top" wrapText="1" indent="1"/>
    </xf>
    <xf numFmtId="0" fontId="13" fillId="0" borderId="50" xfId="0" applyNumberFormat="1" applyFont="1" applyFill="1" applyBorder="1" applyAlignment="1" applyProtection="1">
      <alignment horizontal="left" vertical="top" wrapText="1" indent="1"/>
    </xf>
    <xf numFmtId="0" fontId="6" fillId="3" borderId="4" xfId="0" applyNumberFormat="1" applyFont="1" applyFill="1" applyBorder="1" applyAlignment="1" applyProtection="1">
      <alignment horizontal="left" vertical="top"/>
    </xf>
    <xf numFmtId="0" fontId="6" fillId="3" borderId="0" xfId="0" applyNumberFormat="1" applyFont="1" applyFill="1" applyBorder="1" applyAlignment="1" applyProtection="1">
      <alignment horizontal="left" vertical="top"/>
    </xf>
    <xf numFmtId="0" fontId="6" fillId="3" borderId="3" xfId="0" applyNumberFormat="1" applyFont="1" applyFill="1" applyBorder="1" applyAlignment="1" applyProtection="1">
      <alignment horizontal="left" vertical="top"/>
    </xf>
    <xf numFmtId="0" fontId="6" fillId="3" borderId="7" xfId="0" applyNumberFormat="1" applyFont="1" applyFill="1" applyBorder="1" applyAlignment="1" applyProtection="1">
      <alignment horizontal="left" vertical="top" wrapText="1"/>
    </xf>
    <xf numFmtId="0" fontId="6" fillId="3" borderId="10" xfId="0" applyNumberFormat="1" applyFont="1" applyFill="1" applyBorder="1" applyAlignment="1" applyProtection="1">
      <alignment horizontal="left" vertical="top" wrapText="1"/>
    </xf>
    <xf numFmtId="0" fontId="6" fillId="3" borderId="8" xfId="0" applyNumberFormat="1" applyFont="1" applyFill="1" applyBorder="1" applyAlignment="1" applyProtection="1">
      <alignment horizontal="left" vertical="top" wrapText="1"/>
    </xf>
    <xf numFmtId="0" fontId="8" fillId="4" borderId="4" xfId="0" applyNumberFormat="1" applyFont="1" applyFill="1" applyBorder="1" applyAlignment="1" applyProtection="1">
      <alignment vertical="top" wrapText="1"/>
      <protection locked="0"/>
    </xf>
    <xf numFmtId="0" fontId="8" fillId="4" borderId="0" xfId="0" applyNumberFormat="1" applyFont="1" applyFill="1" applyBorder="1" applyAlignment="1" applyProtection="1">
      <alignment vertical="top" wrapText="1"/>
      <protection locked="0"/>
    </xf>
    <xf numFmtId="0" fontId="8" fillId="4" borderId="3" xfId="0" applyNumberFormat="1" applyFont="1" applyFill="1" applyBorder="1" applyAlignment="1" applyProtection="1">
      <alignment vertical="top" wrapText="1"/>
      <protection locked="0"/>
    </xf>
    <xf numFmtId="0" fontId="8" fillId="0" borderId="41" xfId="0" applyNumberFormat="1" applyFont="1" applyFill="1" applyBorder="1" applyAlignment="1" applyProtection="1">
      <alignment horizontal="center" vertical="center" wrapText="1"/>
    </xf>
    <xf numFmtId="0" fontId="8" fillId="4" borderId="37" xfId="0" applyNumberFormat="1" applyFont="1" applyFill="1" applyBorder="1" applyAlignment="1" applyProtection="1">
      <alignment horizontal="center" vertical="center" wrapText="1"/>
      <protection locked="0"/>
    </xf>
    <xf numFmtId="0" fontId="8" fillId="0" borderId="51" xfId="0" applyNumberFormat="1" applyFont="1" applyFill="1" applyBorder="1" applyAlignment="1" applyProtection="1">
      <alignment horizontal="left" vertical="center" wrapText="1" indent="1"/>
    </xf>
    <xf numFmtId="0" fontId="8" fillId="0" borderId="43" xfId="0" applyNumberFormat="1" applyFont="1" applyFill="1" applyBorder="1" applyAlignment="1" applyProtection="1">
      <alignment horizontal="left" vertical="center" wrapText="1" indent="1"/>
    </xf>
    <xf numFmtId="0" fontId="8" fillId="0" borderId="44" xfId="0" applyNumberFormat="1" applyFont="1" applyFill="1" applyBorder="1" applyAlignment="1" applyProtection="1">
      <alignment horizontal="left" vertical="center" wrapText="1" indent="1"/>
    </xf>
    <xf numFmtId="0" fontId="8" fillId="0" borderId="41" xfId="0" applyNumberFormat="1" applyFont="1" applyFill="1" applyBorder="1" applyAlignment="1" applyProtection="1">
      <alignment horizontal="left" vertical="top" wrapText="1" indent="2"/>
    </xf>
    <xf numFmtId="0" fontId="8" fillId="0" borderId="37" xfId="0" applyNumberFormat="1" applyFont="1" applyFill="1" applyBorder="1" applyAlignment="1" applyProtection="1">
      <alignment horizontal="left" vertical="top" wrapText="1" indent="2"/>
    </xf>
    <xf numFmtId="0" fontId="13" fillId="0" borderId="41" xfId="0" applyNumberFormat="1" applyFont="1" applyFill="1" applyBorder="1" applyAlignment="1" applyProtection="1">
      <alignment horizontal="left" vertical="top" wrapText="1" indent="2"/>
    </xf>
    <xf numFmtId="0" fontId="13" fillId="0" borderId="37" xfId="0" applyNumberFormat="1" applyFont="1" applyFill="1" applyBorder="1" applyAlignment="1" applyProtection="1">
      <alignment horizontal="left" vertical="top" wrapText="1" indent="2"/>
    </xf>
    <xf numFmtId="0" fontId="13" fillId="7" borderId="51" xfId="0" applyNumberFormat="1" applyFont="1" applyFill="1" applyBorder="1" applyAlignment="1" applyProtection="1">
      <alignment horizontal="center" vertical="center" wrapText="1"/>
    </xf>
    <xf numFmtId="0" fontId="13" fillId="7" borderId="43" xfId="0" applyNumberFormat="1" applyFont="1" applyFill="1" applyBorder="1" applyAlignment="1" applyProtection="1">
      <alignment horizontal="center" vertical="center" wrapText="1"/>
    </xf>
    <xf numFmtId="0" fontId="13" fillId="7" borderId="44" xfId="0" applyNumberFormat="1" applyFont="1" applyFill="1" applyBorder="1" applyAlignment="1" applyProtection="1">
      <alignment horizontal="center" vertical="center" wrapText="1"/>
    </xf>
    <xf numFmtId="0" fontId="13" fillId="7" borderId="62" xfId="0" applyNumberFormat="1" applyFont="1" applyFill="1" applyBorder="1" applyAlignment="1" applyProtection="1">
      <alignment horizontal="center" vertical="center" wrapText="1"/>
    </xf>
    <xf numFmtId="0" fontId="13" fillId="7" borderId="46" xfId="0" applyNumberFormat="1" applyFont="1" applyFill="1" applyBorder="1" applyAlignment="1" applyProtection="1">
      <alignment horizontal="center" vertical="center" wrapText="1"/>
    </xf>
    <xf numFmtId="0" fontId="13" fillId="7" borderId="47" xfId="0"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left" vertical="center" wrapText="1" indent="1"/>
    </xf>
    <xf numFmtId="0" fontId="8" fillId="0" borderId="0" xfId="0" applyNumberFormat="1" applyFont="1" applyFill="1" applyBorder="1" applyAlignment="1" applyProtection="1">
      <alignment horizontal="left" vertical="center" wrapText="1" indent="1"/>
    </xf>
    <xf numFmtId="0" fontId="8" fillId="0" borderId="39" xfId="0" applyNumberFormat="1" applyFont="1" applyFill="1" applyBorder="1" applyAlignment="1" applyProtection="1">
      <alignment horizontal="left" vertical="center" wrapText="1" indent="1"/>
    </xf>
    <xf numFmtId="0" fontId="8" fillId="0" borderId="62" xfId="0" applyNumberFormat="1" applyFont="1" applyFill="1" applyBorder="1" applyAlignment="1" applyProtection="1">
      <alignment horizontal="left" vertical="center" wrapText="1" indent="1"/>
    </xf>
    <xf numFmtId="0" fontId="8" fillId="0" borderId="46" xfId="0" applyNumberFormat="1" applyFont="1" applyFill="1" applyBorder="1" applyAlignment="1" applyProtection="1">
      <alignment horizontal="left" vertical="center" wrapText="1" indent="1"/>
    </xf>
    <xf numFmtId="0" fontId="8" fillId="0" borderId="47" xfId="0" applyNumberFormat="1" applyFont="1" applyFill="1" applyBorder="1" applyAlignment="1" applyProtection="1">
      <alignment horizontal="left" vertical="center" wrapText="1" indent="1"/>
    </xf>
    <xf numFmtId="1" fontId="11" fillId="5" borderId="53" xfId="1" applyNumberFormat="1" applyFont="1" applyFill="1" applyBorder="1" applyAlignment="1" applyProtection="1">
      <alignment horizontal="center" vertical="center" wrapText="1"/>
    </xf>
    <xf numFmtId="1" fontId="11" fillId="5" borderId="66" xfId="1" applyNumberFormat="1" applyFont="1" applyFill="1" applyBorder="1" applyAlignment="1" applyProtection="1">
      <alignment horizontal="center" vertical="center" wrapText="1"/>
    </xf>
    <xf numFmtId="1" fontId="11" fillId="5" borderId="54" xfId="1" applyNumberFormat="1" applyFont="1" applyFill="1" applyBorder="1" applyAlignment="1" applyProtection="1">
      <alignment horizontal="center" vertical="center" wrapText="1"/>
    </xf>
    <xf numFmtId="0" fontId="8" fillId="2" borderId="51" xfId="0" applyNumberFormat="1" applyFont="1" applyFill="1" applyBorder="1" applyAlignment="1" applyProtection="1">
      <alignment horizontal="left" vertical="center" wrapText="1"/>
    </xf>
    <xf numFmtId="0" fontId="8" fillId="2" borderId="44" xfId="0" applyNumberFormat="1" applyFont="1" applyFill="1" applyBorder="1" applyAlignment="1" applyProtection="1">
      <alignment horizontal="left" vertical="center" wrapText="1"/>
    </xf>
    <xf numFmtId="0" fontId="8" fillId="2" borderId="62" xfId="0" applyNumberFormat="1" applyFont="1" applyFill="1" applyBorder="1" applyAlignment="1" applyProtection="1">
      <alignment horizontal="left" vertical="center" wrapText="1"/>
    </xf>
    <xf numFmtId="0" fontId="8" fillId="2" borderId="47" xfId="0" applyNumberFormat="1" applyFont="1" applyFill="1" applyBorder="1" applyAlignment="1" applyProtection="1">
      <alignment horizontal="left" vertical="center" wrapText="1"/>
    </xf>
    <xf numFmtId="0" fontId="8" fillId="0" borderId="39" xfId="0" applyNumberFormat="1" applyFont="1" applyFill="1" applyBorder="1" applyAlignment="1" applyProtection="1">
      <alignment horizontal="left" vertical="center" wrapText="1"/>
    </xf>
    <xf numFmtId="0" fontId="8" fillId="0" borderId="39" xfId="0" applyNumberFormat="1" applyFont="1" applyFill="1" applyBorder="1" applyAlignment="1" applyProtection="1">
      <alignment horizontal="right" vertical="top" wrapText="1" indent="1"/>
    </xf>
    <xf numFmtId="0" fontId="8" fillId="0" borderId="7" xfId="0" applyNumberFormat="1" applyFont="1" applyFill="1" applyBorder="1" applyAlignment="1" applyProtection="1">
      <alignment horizontal="left" vertical="center" wrapText="1"/>
    </xf>
    <xf numFmtId="0" fontId="8" fillId="0" borderId="10" xfId="0" applyNumberFormat="1" applyFont="1" applyFill="1" applyBorder="1" applyAlignment="1" applyProtection="1">
      <alignment horizontal="left" vertical="center" wrapText="1"/>
    </xf>
    <xf numFmtId="0" fontId="11" fillId="4" borderId="81" xfId="1" applyNumberFormat="1" applyFont="1" applyFill="1" applyBorder="1" applyAlignment="1" applyProtection="1">
      <alignment horizontal="left" vertical="center" wrapText="1"/>
      <protection locked="0"/>
    </xf>
    <xf numFmtId="0" fontId="11" fillId="4" borderId="10" xfId="1" applyNumberFormat="1" applyFont="1" applyFill="1" applyBorder="1" applyAlignment="1" applyProtection="1">
      <alignment horizontal="left" vertical="center" wrapText="1"/>
      <protection locked="0"/>
    </xf>
    <xf numFmtId="0" fontId="11" fillId="4" borderId="8" xfId="1" applyNumberFormat="1" applyFont="1" applyFill="1" applyBorder="1" applyAlignment="1" applyProtection="1">
      <alignment horizontal="left" vertical="center" wrapText="1"/>
      <protection locked="0"/>
    </xf>
    <xf numFmtId="0" fontId="6" fillId="3" borderId="4" xfId="0" applyNumberFormat="1" applyFont="1" applyFill="1" applyBorder="1" applyAlignment="1" applyProtection="1">
      <alignment horizontal="left" wrapText="1"/>
    </xf>
    <xf numFmtId="0" fontId="6" fillId="3" borderId="3" xfId="0" applyNumberFormat="1" applyFont="1" applyFill="1" applyBorder="1" applyAlignment="1" applyProtection="1">
      <alignment horizontal="left" wrapText="1"/>
    </xf>
    <xf numFmtId="0" fontId="9" fillId="7" borderId="64" xfId="0" applyFont="1" applyFill="1" applyBorder="1" applyAlignment="1">
      <alignment horizontal="center" vertical="center" wrapText="1"/>
    </xf>
    <xf numFmtId="0" fontId="9" fillId="7" borderId="68" xfId="0" applyFont="1" applyFill="1" applyBorder="1" applyAlignment="1">
      <alignment horizontal="center" vertical="center" wrapText="1"/>
    </xf>
    <xf numFmtId="0" fontId="9" fillId="7" borderId="53" xfId="0" applyFont="1" applyFill="1" applyBorder="1" applyAlignment="1">
      <alignment horizontal="center" vertical="center" wrapText="1"/>
    </xf>
    <xf numFmtId="0" fontId="9" fillId="7" borderId="54" xfId="0" applyFont="1" applyFill="1" applyBorder="1" applyAlignment="1">
      <alignment horizontal="center" vertical="center" wrapText="1"/>
    </xf>
    <xf numFmtId="0" fontId="9" fillId="7" borderId="37" xfId="0" applyFont="1" applyFill="1" applyBorder="1" applyAlignment="1">
      <alignment horizontal="center" vertical="center" wrapText="1"/>
    </xf>
    <xf numFmtId="0" fontId="9" fillId="7" borderId="40" xfId="0" applyFont="1" applyFill="1" applyBorder="1" applyAlignment="1">
      <alignment horizontal="center" vertical="center" wrapText="1"/>
    </xf>
    <xf numFmtId="0" fontId="11" fillId="4" borderId="42" xfId="1" applyNumberFormat="1" applyFont="1" applyFill="1" applyBorder="1" applyAlignment="1" applyProtection="1">
      <alignment horizontal="center" vertical="center" wrapText="1"/>
      <protection locked="0"/>
    </xf>
    <xf numFmtId="0" fontId="11" fillId="4" borderId="44" xfId="1" applyNumberFormat="1" applyFont="1" applyFill="1" applyBorder="1" applyAlignment="1" applyProtection="1">
      <alignment horizontal="center" vertical="center" wrapText="1"/>
      <protection locked="0"/>
    </xf>
    <xf numFmtId="0" fontId="11" fillId="4" borderId="38" xfId="1" applyNumberFormat="1" applyFont="1" applyFill="1" applyBorder="1" applyAlignment="1" applyProtection="1">
      <alignment horizontal="center" vertical="center" wrapText="1"/>
      <protection locked="0"/>
    </xf>
    <xf numFmtId="0" fontId="11" fillId="4" borderId="39" xfId="1" applyNumberFormat="1" applyFont="1" applyFill="1" applyBorder="1" applyAlignment="1" applyProtection="1">
      <alignment horizontal="center" vertical="center" wrapText="1"/>
      <protection locked="0"/>
    </xf>
    <xf numFmtId="0" fontId="11" fillId="4" borderId="45" xfId="1" applyNumberFormat="1" applyFont="1" applyFill="1" applyBorder="1" applyAlignment="1" applyProtection="1">
      <alignment horizontal="center" vertical="center" wrapText="1"/>
      <protection locked="0"/>
    </xf>
    <xf numFmtId="0" fontId="11" fillId="4" borderId="47" xfId="1" applyNumberFormat="1" applyFont="1" applyFill="1" applyBorder="1" applyAlignment="1" applyProtection="1">
      <alignment horizontal="center" vertical="center" wrapText="1"/>
      <protection locked="0"/>
    </xf>
    <xf numFmtId="0" fontId="13" fillId="0" borderId="64"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65" xfId="0" applyFont="1" applyBorder="1" applyAlignment="1">
      <alignment horizontal="center" vertical="center" wrapText="1"/>
    </xf>
    <xf numFmtId="0" fontId="13" fillId="0" borderId="6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47" xfId="0" applyFont="1" applyBorder="1" applyAlignment="1">
      <alignment horizontal="center" vertical="center" wrapText="1"/>
    </xf>
    <xf numFmtId="0" fontId="7" fillId="0" borderId="65" xfId="0" applyFont="1" applyBorder="1" applyAlignment="1">
      <alignment horizontal="center" vertical="center"/>
    </xf>
    <xf numFmtId="0" fontId="7" fillId="0" borderId="66" xfId="0" applyFont="1" applyBorder="1" applyAlignment="1">
      <alignment horizontal="center" vertical="center"/>
    </xf>
    <xf numFmtId="0" fontId="11" fillId="4" borderId="41" xfId="1" applyNumberFormat="1" applyFont="1" applyFill="1" applyBorder="1" applyAlignment="1" applyProtection="1">
      <alignment horizontal="center" vertical="center" wrapText="1"/>
      <protection locked="0"/>
    </xf>
    <xf numFmtId="0" fontId="8" fillId="0" borderId="7" xfId="0" applyFont="1" applyBorder="1" applyAlignment="1">
      <alignment horizontal="center" vertical="center" wrapText="1"/>
    </xf>
    <xf numFmtId="0" fontId="8" fillId="0" borderId="70" xfId="0" applyFont="1" applyBorder="1" applyAlignment="1">
      <alignment horizontal="center" vertical="center" wrapText="1"/>
    </xf>
    <xf numFmtId="0" fontId="7" fillId="0" borderId="65" xfId="0" applyFont="1" applyBorder="1" applyAlignment="1">
      <alignment horizontal="center" vertical="top"/>
    </xf>
    <xf numFmtId="0" fontId="7" fillId="0" borderId="66" xfId="0" applyFont="1" applyBorder="1" applyAlignment="1">
      <alignment horizontal="center" vertical="top"/>
    </xf>
    <xf numFmtId="0" fontId="7" fillId="0" borderId="68" xfId="0" applyFont="1" applyBorder="1" applyAlignment="1">
      <alignment horizontal="center" vertical="center"/>
    </xf>
    <xf numFmtId="0" fontId="7" fillId="0" borderId="54" xfId="0" applyFont="1" applyBorder="1" applyAlignment="1">
      <alignment horizontal="center" vertical="center"/>
    </xf>
    <xf numFmtId="0" fontId="8" fillId="0" borderId="49" xfId="0" applyNumberFormat="1" applyFont="1" applyFill="1" applyBorder="1" applyAlignment="1" applyProtection="1">
      <alignment horizontal="left" vertical="center" wrapText="1"/>
    </xf>
    <xf numFmtId="0" fontId="7" fillId="0" borderId="49" xfId="0" applyFont="1" applyBorder="1" applyAlignment="1">
      <alignment horizontal="left" vertical="center" wrapText="1"/>
    </xf>
    <xf numFmtId="0" fontId="7" fillId="0" borderId="50" xfId="0" applyFont="1" applyBorder="1" applyAlignment="1">
      <alignment horizontal="left" vertical="center" wrapText="1"/>
    </xf>
    <xf numFmtId="0" fontId="11" fillId="4" borderId="53" xfId="1" applyNumberFormat="1" applyFont="1" applyFill="1" applyBorder="1" applyAlignment="1" applyProtection="1">
      <alignment horizontal="center" vertical="center" wrapText="1"/>
      <protection locked="0"/>
    </xf>
    <xf numFmtId="0" fontId="11" fillId="4" borderId="54" xfId="1" applyNumberFormat="1" applyFont="1" applyFill="1" applyBorder="1" applyAlignment="1" applyProtection="1">
      <alignment horizontal="center" vertical="center" wrapText="1"/>
      <protection locked="0"/>
    </xf>
    <xf numFmtId="0" fontId="46" fillId="16" borderId="13" xfId="0" applyFont="1" applyFill="1" applyBorder="1" applyAlignment="1">
      <alignment horizontal="center"/>
    </xf>
    <xf numFmtId="0" fontId="46" fillId="16" borderId="16" xfId="0" applyFont="1" applyFill="1" applyBorder="1" applyAlignment="1">
      <alignment horizontal="center"/>
    </xf>
    <xf numFmtId="0" fontId="45" fillId="8" borderId="16" xfId="0" applyFont="1" applyFill="1" applyBorder="1" applyAlignment="1">
      <alignment horizontal="center"/>
    </xf>
    <xf numFmtId="0" fontId="44" fillId="0" borderId="13" xfId="0" applyFont="1" applyBorder="1" applyAlignment="1">
      <alignment horizontal="center"/>
    </xf>
    <xf numFmtId="6" fontId="44" fillId="0" borderId="13" xfId="0" applyNumberFormat="1" applyFont="1" applyBorder="1" applyAlignment="1">
      <alignment horizontal="center"/>
    </xf>
    <xf numFmtId="6" fontId="44" fillId="0" borderId="82" xfId="0" applyNumberFormat="1" applyFont="1" applyBorder="1" applyAlignment="1">
      <alignment horizontal="center"/>
    </xf>
    <xf numFmtId="0" fontId="40" fillId="0" borderId="0" xfId="0" applyFont="1" applyAlignment="1">
      <alignment horizontal="center"/>
    </xf>
    <xf numFmtId="0" fontId="40" fillId="16" borderId="0" xfId="0" applyFont="1" applyFill="1" applyAlignment="1">
      <alignment horizontal="center"/>
    </xf>
    <xf numFmtId="0" fontId="46" fillId="16" borderId="14" xfId="0" applyFont="1" applyFill="1" applyBorder="1" applyAlignment="1">
      <alignment horizontal="center"/>
    </xf>
    <xf numFmtId="0" fontId="46" fillId="16" borderId="0" xfId="0" applyFont="1" applyFill="1" applyAlignment="1">
      <alignment horizontal="center"/>
    </xf>
    <xf numFmtId="0" fontId="46" fillId="16" borderId="15" xfId="0" applyFont="1" applyFill="1" applyBorder="1" applyAlignment="1">
      <alignment horizontal="center"/>
    </xf>
    <xf numFmtId="0" fontId="40" fillId="16" borderId="13" xfId="0" applyFont="1" applyFill="1" applyBorder="1" applyAlignment="1">
      <alignment horizontal="center"/>
    </xf>
    <xf numFmtId="0" fontId="14" fillId="0" borderId="28" xfId="0" applyFont="1" applyBorder="1" applyAlignment="1">
      <alignment horizontal="center"/>
    </xf>
    <xf numFmtId="0" fontId="14" fillId="0" borderId="29" xfId="0" applyFont="1" applyBorder="1" applyAlignment="1">
      <alignment horizontal="center"/>
    </xf>
    <xf numFmtId="0" fontId="14" fillId="0" borderId="11" xfId="0" applyFont="1" applyBorder="1" applyAlignment="1">
      <alignment horizontal="center"/>
    </xf>
    <xf numFmtId="0" fontId="14" fillId="0" borderId="2" xfId="0" applyFont="1" applyBorder="1" applyAlignment="1">
      <alignment horizontal="center"/>
    </xf>
    <xf numFmtId="167" fontId="16" fillId="3" borderId="13" xfId="0" applyNumberFormat="1" applyFont="1" applyFill="1" applyBorder="1" applyAlignment="1">
      <alignment horizontal="center"/>
    </xf>
    <xf numFmtId="167" fontId="16" fillId="3" borderId="26" xfId="0" applyNumberFormat="1" applyFont="1" applyFill="1" applyBorder="1" applyAlignment="1">
      <alignment horizontal="center"/>
    </xf>
    <xf numFmtId="167" fontId="24" fillId="0" borderId="0" xfId="6" applyNumberFormat="1" applyFont="1" applyFill="1" applyBorder="1" applyAlignment="1">
      <alignment horizontal="center"/>
    </xf>
  </cellXfs>
  <cellStyles count="11">
    <cellStyle name="Comma" xfId="6" builtinId="3"/>
    <cellStyle name="Comma 10 3" xfId="5" xr:uid="{1C1C1E5E-DA75-4111-AA7F-2BDC6B541EAC}"/>
    <cellStyle name="Comma 15 10" xfId="1" xr:uid="{5C0DDD7C-55E9-417D-A5C9-37D88B66CDE7}"/>
    <cellStyle name="Comma 2 12" xfId="10" xr:uid="{D90E4912-C9E4-43D2-8AE4-D493E6615749}"/>
    <cellStyle name="Comma 30" xfId="4" xr:uid="{E12EA4D7-D871-4179-ACCC-48CBA8F13510}"/>
    <cellStyle name="Normal" xfId="0" builtinId="0"/>
    <cellStyle name="Normal 2" xfId="3" xr:uid="{38ACC904-0B6B-43AA-9FC0-BBD39D04CEF9}"/>
    <cellStyle name="Normal_Julie" xfId="8" xr:uid="{6FFE1784-EE0D-4DE8-9E12-0B014C7E7322}"/>
    <cellStyle name="Normal_Production" xfId="9" xr:uid="{8A983AED-E718-44B1-935F-65C0346CDE8A}"/>
    <cellStyle name="Normal_Sheet1" xfId="7" xr:uid="{58DF4372-3AE4-4C7B-83E5-D28E29597399}"/>
    <cellStyle name="Percent 12 10" xfId="2" xr:uid="{87D23698-5F6B-4E01-8AA5-696A8B18AB2A}"/>
  </cellStyles>
  <dxfs count="19">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9"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ill>
        <patternFill>
          <bgColor theme="5" tint="0.39994506668294322"/>
        </patternFill>
      </fill>
    </dxf>
  </dxfs>
  <tableStyles count="0" defaultTableStyle="TableStyleMedium2" defaultPivotStyle="PivotStyleLight16"/>
  <colors>
    <mruColors>
      <color rgb="FF0000FF"/>
      <color rgb="FF963634"/>
      <color rgb="FFE6B8B7"/>
      <color rgb="FFF2DCDB"/>
      <color rgb="FFEBF1DE"/>
      <color rgb="FFC4D79B"/>
      <color rgb="FFE4DFE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12</xdr:col>
      <xdr:colOff>0</xdr:colOff>
      <xdr:row>2</xdr:row>
      <xdr:rowOff>0</xdr:rowOff>
    </xdr:from>
    <xdr:to>
      <xdr:col>12</xdr:col>
      <xdr:colOff>0</xdr:colOff>
      <xdr:row>5</xdr:row>
      <xdr:rowOff>0</xdr:rowOff>
    </xdr:to>
    <xdr:pic>
      <xdr:nvPicPr>
        <xdr:cNvPr id="5" name="Picture 4">
          <a:extLst>
            <a:ext uri="{FF2B5EF4-FFF2-40B4-BE49-F238E27FC236}">
              <a16:creationId xmlns:a16="http://schemas.microsoft.com/office/drawing/2014/main" id="{431AE4DE-768C-4D57-94EE-4D959E306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361950"/>
          <a:ext cx="0" cy="542925"/>
        </a:xfrm>
        <a:prstGeom prst="rect">
          <a:avLst/>
        </a:prstGeom>
      </xdr:spPr>
    </xdr:pic>
    <xdr:clientData/>
  </xdr:twoCellAnchor>
  <xdr:twoCellAnchor editAs="oneCell">
    <xdr:from>
      <xdr:col>10</xdr:col>
      <xdr:colOff>317500</xdr:colOff>
      <xdr:row>0</xdr:row>
      <xdr:rowOff>0</xdr:rowOff>
    </xdr:from>
    <xdr:to>
      <xdr:col>11</xdr:col>
      <xdr:colOff>977900</xdr:colOff>
      <xdr:row>2</xdr:row>
      <xdr:rowOff>111126</xdr:rowOff>
    </xdr:to>
    <xdr:pic>
      <xdr:nvPicPr>
        <xdr:cNvPr id="8" name="Picture 7">
          <a:extLst>
            <a:ext uri="{FF2B5EF4-FFF2-40B4-BE49-F238E27FC236}">
              <a16:creationId xmlns:a16="http://schemas.microsoft.com/office/drawing/2014/main" id="{235C8A21-11AE-46FA-AC35-E1E9D8FD9EDD}"/>
            </a:ext>
          </a:extLst>
        </xdr:cNvPr>
        <xdr:cNvPicPr>
          <a:picLocks noChangeAspect="1"/>
        </xdr:cNvPicPr>
      </xdr:nvPicPr>
      <xdr:blipFill rotWithShape="1">
        <a:blip xmlns:r="http://schemas.openxmlformats.org/officeDocument/2006/relationships" r:embed="rId2"/>
        <a:srcRect l="2122" t="11760" r="2122" b="10205"/>
        <a:stretch/>
      </xdr:blipFill>
      <xdr:spPr>
        <a:xfrm>
          <a:off x="9569450" y="0"/>
          <a:ext cx="1676400"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417CD08-02B5-4EDC-AB7D-A567CE702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A595B6B-A6B1-4AC5-800A-BF66C562F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C28A2D7-4C43-4696-AA97-43D47D9A4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F3A9EBA-AE4A-4D1F-95D5-945B9A368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00" y="182880"/>
          <a:ext cx="0" cy="73152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CF254C2D-61EE-4010-80D5-F4F4B5C6D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00" y="365760"/>
          <a:ext cx="0" cy="54864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A1A01E3-624E-4F2B-AD5F-F5AF72B94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778240" y="182880"/>
          <a:ext cx="0" cy="7315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4C7C55A-C696-4615-8397-B58674F80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28960" y="2194560"/>
          <a:ext cx="0" cy="18288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234726F2-F538-49A4-8AA0-BCC90525A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28960" y="2194560"/>
          <a:ext cx="0" cy="18288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048A12E-35E6-42A9-9963-484D2BD65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63300" y="2194560"/>
          <a:ext cx="0" cy="18288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5718619-F0F4-4DFF-923A-50D2517F4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A8945B3-7E82-4292-BA1D-19C12440C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6379716-7559-4618-A988-14495A841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2E489D9-15C6-4A05-A4B4-B7036FBAB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B5991B1-87B5-494D-ACB0-172562052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8225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465C7C65-B2AA-41A5-9A8C-1594FC8C3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tidwill, Patrick" id="{E773C6FF-2767-4CF0-9316-8EC785674BD2}" userId="S::Patrick.Stidwill@tribunal.gc.ca::13bf65a4-45b6-4054-9a31-577b695f5275" providerId="AD"/>
</personList>
</file>

<file path=xl/theme/theme1.xml><?xml version="1.0" encoding="utf-8"?>
<a:theme xmlns:a="http://schemas.openxmlformats.org/drawingml/2006/main" name="Office 2013 - 2022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 dT="2025-12-16T15:02:34.37" personId="{E773C6FF-2767-4CF0-9316-8EC785674BD2}" id="{B4ED72AE-67B5-4DEB-AD48-968830D17F54}">
    <text>If there are “copies” in a consecutive column you can copy that block, but if not you have copy them separately.</text>
  </threadedComment>
  <threadedComment ref="L5" dT="2025-12-16T15:02:34.37" personId="{E773C6FF-2767-4CF0-9316-8EC785674BD2}" id="{A79F0F3E-2992-4F70-A23B-6ADD9B270C27}">
    <text>If there are “copies” in a consecutive column you can copy that block, but if not you have copy them separately.</text>
  </threadedComment>
  <threadedComment ref="B67" dT="2025-12-16T16:38:26.53" personId="{E773C6FF-2767-4CF0-9316-8EC785674BD2}" id="{0BB3A996-C5B5-466C-9EE2-9D6C00FEA6A9}">
    <text xml:space="preserve">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ext>
  </threadedComment>
  <threadedComment ref="B79" dT="2025-12-16T16:38:26.53" personId="{E773C6FF-2767-4CF0-9316-8EC785674BD2}" id="{80FA8EFC-3816-4397-8A7C-393551169111}">
    <text xml:space="preserve">Keep the name as they input it, however, if they have limited, corporation, etc. feel free to use the short form of that. If they put something in brackets like Orange POS DBA as (123456 LP), input it as such, but bring it up later on, seems to change from case to case but can be decided at a later time.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BC777-DDFA-49B8-B28C-109D8B262657}">
  <sheetPr>
    <tabColor rgb="FFFFC000"/>
  </sheetPr>
  <dimension ref="A1:F34"/>
  <sheetViews>
    <sheetView showGridLines="0" topLeftCell="A15" workbookViewId="0">
      <selection activeCell="B21" sqref="B21"/>
    </sheetView>
  </sheetViews>
  <sheetFormatPr defaultColWidth="9.453125" defaultRowHeight="14" x14ac:dyDescent="0.35"/>
  <cols>
    <col min="1" max="1" width="24.453125" style="268" bestFit="1" customWidth="1"/>
    <col min="2" max="2" width="25.26953125" style="146" customWidth="1"/>
    <col min="3" max="3" width="22.453125" style="146" bestFit="1" customWidth="1"/>
    <col min="4" max="4" width="12.453125" style="146" bestFit="1" customWidth="1"/>
    <col min="5" max="16384" width="9.453125" style="146"/>
  </cols>
  <sheetData>
    <row r="1" spans="1:6" s="361" customFormat="1" x14ac:dyDescent="0.35">
      <c r="A1" s="360" t="s">
        <v>132</v>
      </c>
      <c r="B1" s="360" t="s">
        <v>130</v>
      </c>
      <c r="C1" s="360" t="s">
        <v>133</v>
      </c>
      <c r="F1" s="360" t="s">
        <v>274</v>
      </c>
    </row>
    <row r="2" spans="1:6" x14ac:dyDescent="0.35">
      <c r="A2" s="268" t="s">
        <v>134</v>
      </c>
      <c r="B2" s="146" t="s">
        <v>680</v>
      </c>
      <c r="C2" s="146" t="str">
        <f>B2</f>
        <v>RR-2025-002</v>
      </c>
      <c r="F2" s="146" t="s">
        <v>362</v>
      </c>
    </row>
    <row r="3" spans="1:6" x14ac:dyDescent="0.35">
      <c r="A3" s="268" t="s">
        <v>135</v>
      </c>
      <c r="B3" s="146" t="s">
        <v>678</v>
      </c>
      <c r="C3" s="146" t="s">
        <v>679</v>
      </c>
      <c r="F3" s="146" t="s">
        <v>492</v>
      </c>
    </row>
    <row r="4" spans="1:6" x14ac:dyDescent="0.35">
      <c r="A4" s="268" t="s">
        <v>304</v>
      </c>
      <c r="F4" s="146" t="s">
        <v>493</v>
      </c>
    </row>
    <row r="5" spans="1:6" ht="28" x14ac:dyDescent="0.35">
      <c r="A5" s="271" t="s">
        <v>577</v>
      </c>
      <c r="B5" s="146" t="s">
        <v>689</v>
      </c>
      <c r="C5" s="146" t="s">
        <v>698</v>
      </c>
      <c r="D5" s="146" t="s">
        <v>668</v>
      </c>
    </row>
    <row r="6" spans="1:6" x14ac:dyDescent="0.35">
      <c r="A6" s="268" t="s">
        <v>586</v>
      </c>
      <c r="B6" s="269">
        <v>2022</v>
      </c>
      <c r="C6" s="269">
        <f>B6</f>
        <v>2022</v>
      </c>
      <c r="F6" s="362" t="s">
        <v>522</v>
      </c>
    </row>
    <row r="7" spans="1:6" x14ac:dyDescent="0.35">
      <c r="A7" s="268" t="s">
        <v>587</v>
      </c>
      <c r="B7" s="270" t="s">
        <v>682</v>
      </c>
      <c r="C7" s="349" t="s">
        <v>681</v>
      </c>
      <c r="F7" s="146" t="s">
        <v>677</v>
      </c>
    </row>
    <row r="8" spans="1:6" x14ac:dyDescent="0.35">
      <c r="A8" s="268" t="s">
        <v>588</v>
      </c>
      <c r="B8" s="269">
        <v>2025</v>
      </c>
      <c r="C8" s="269">
        <f>B8</f>
        <v>2025</v>
      </c>
      <c r="F8" s="146" t="s">
        <v>676</v>
      </c>
    </row>
    <row r="9" spans="1:6" x14ac:dyDescent="0.35">
      <c r="A9" s="268" t="s">
        <v>494</v>
      </c>
      <c r="B9" s="146" t="s">
        <v>701</v>
      </c>
      <c r="C9" s="146" t="s">
        <v>699</v>
      </c>
      <c r="F9" s="269" t="s">
        <v>572</v>
      </c>
    </row>
    <row r="10" spans="1:6" x14ac:dyDescent="0.35">
      <c r="A10" s="268" t="s">
        <v>495</v>
      </c>
      <c r="B10" s="146" t="s">
        <v>702</v>
      </c>
      <c r="C10" s="146" t="s">
        <v>700</v>
      </c>
    </row>
    <row r="11" spans="1:6" x14ac:dyDescent="0.35">
      <c r="A11" s="268" t="s">
        <v>261</v>
      </c>
      <c r="B11" s="351" t="s">
        <v>692</v>
      </c>
      <c r="C11" s="352" t="s">
        <v>693</v>
      </c>
    </row>
    <row r="12" spans="1:6" x14ac:dyDescent="0.35">
      <c r="B12" s="354"/>
      <c r="C12" s="354"/>
    </row>
    <row r="13" spans="1:6" x14ac:dyDescent="0.35">
      <c r="A13" s="268" t="s">
        <v>618</v>
      </c>
      <c r="B13" s="354" t="s">
        <v>683</v>
      </c>
      <c r="C13" s="354" t="s">
        <v>684</v>
      </c>
      <c r="D13" s="146" t="s">
        <v>685</v>
      </c>
    </row>
    <row r="14" spans="1:6" x14ac:dyDescent="0.35">
      <c r="A14" s="268" t="s">
        <v>619</v>
      </c>
      <c r="B14" s="354" t="s">
        <v>686</v>
      </c>
      <c r="C14" s="354" t="s">
        <v>687</v>
      </c>
      <c r="D14" s="146" t="s">
        <v>688</v>
      </c>
    </row>
    <row r="15" spans="1:6" x14ac:dyDescent="0.35">
      <c r="B15" s="354"/>
      <c r="C15" s="354"/>
    </row>
    <row r="16" spans="1:6" x14ac:dyDescent="0.35">
      <c r="A16" s="268" t="s">
        <v>263</v>
      </c>
      <c r="B16" s="354" t="s">
        <v>720</v>
      </c>
      <c r="C16" s="353" t="s">
        <v>721</v>
      </c>
    </row>
    <row r="17" spans="1:4" x14ac:dyDescent="0.35">
      <c r="A17" s="271" t="s">
        <v>585</v>
      </c>
      <c r="B17" s="354" t="s">
        <v>690</v>
      </c>
      <c r="C17" s="354" t="s">
        <v>691</v>
      </c>
    </row>
    <row r="18" spans="1:4" x14ac:dyDescent="0.35">
      <c r="B18" s="354"/>
      <c r="C18" s="354"/>
    </row>
    <row r="19" spans="1:4" x14ac:dyDescent="0.35">
      <c r="A19" s="268" t="s">
        <v>269</v>
      </c>
      <c r="B19" s="352"/>
      <c r="C19" s="352"/>
    </row>
    <row r="20" spans="1:4" x14ac:dyDescent="0.35">
      <c r="A20" s="268" t="s">
        <v>270</v>
      </c>
      <c r="B20" s="352"/>
      <c r="C20" s="354"/>
    </row>
    <row r="21" spans="1:4" ht="168" x14ac:dyDescent="0.35">
      <c r="A21" s="268" t="s">
        <v>271</v>
      </c>
      <c r="B21" s="350" t="s">
        <v>841</v>
      </c>
      <c r="C21" s="350"/>
    </row>
    <row r="23" spans="1:4" x14ac:dyDescent="0.35">
      <c r="A23" s="268" t="s">
        <v>523</v>
      </c>
      <c r="B23" s="146" t="s">
        <v>589</v>
      </c>
      <c r="C23" s="146" t="s">
        <v>589</v>
      </c>
    </row>
    <row r="24" spans="1:4" x14ac:dyDescent="0.35">
      <c r="A24" s="268" t="s">
        <v>524</v>
      </c>
      <c r="B24" s="146" t="s">
        <v>590</v>
      </c>
      <c r="C24" s="146" t="s">
        <v>590</v>
      </c>
    </row>
    <row r="26" spans="1:4" x14ac:dyDescent="0.35">
      <c r="A26" s="268" t="s">
        <v>154</v>
      </c>
      <c r="B26" s="146" t="s">
        <v>591</v>
      </c>
      <c r="C26" s="146" t="s">
        <v>592</v>
      </c>
    </row>
    <row r="27" spans="1:4" x14ac:dyDescent="0.35">
      <c r="A27" s="268" t="s">
        <v>501</v>
      </c>
      <c r="B27" s="146" t="s">
        <v>593</v>
      </c>
      <c r="C27" s="146" t="s">
        <v>660</v>
      </c>
    </row>
    <row r="29" spans="1:4" x14ac:dyDescent="0.35">
      <c r="A29" s="479" t="s">
        <v>638</v>
      </c>
      <c r="B29" s="479"/>
      <c r="C29" s="479"/>
      <c r="D29" s="479"/>
    </row>
    <row r="30" spans="1:4" x14ac:dyDescent="0.35">
      <c r="A30" s="268" t="s">
        <v>648</v>
      </c>
      <c r="B30" s="146" t="s">
        <v>639</v>
      </c>
      <c r="C30" s="146" t="s">
        <v>640</v>
      </c>
      <c r="D30" s="268" t="str">
        <f>IF(Intro!$G$23="English",B30,C30)</f>
        <v>Yes</v>
      </c>
    </row>
    <row r="31" spans="1:4" x14ac:dyDescent="0.35">
      <c r="B31" s="146" t="s">
        <v>549</v>
      </c>
      <c r="C31" s="146" t="s">
        <v>550</v>
      </c>
      <c r="D31" s="268" t="str">
        <f>IF(Intro!$G$23="English",B31,C31)</f>
        <v>No</v>
      </c>
    </row>
    <row r="32" spans="1:4" x14ac:dyDescent="0.35">
      <c r="D32" s="268"/>
    </row>
    <row r="33" spans="1:4" x14ac:dyDescent="0.35">
      <c r="A33" s="268" t="s">
        <v>646</v>
      </c>
      <c r="B33" s="147" t="s">
        <v>549</v>
      </c>
      <c r="C33" s="147" t="s">
        <v>550</v>
      </c>
      <c r="D33" s="328" t="str">
        <f>IF(Intro!G$23="english",B33,C33)</f>
        <v>No</v>
      </c>
    </row>
    <row r="34" spans="1:4" x14ac:dyDescent="0.35">
      <c r="B34" s="147" t="s">
        <v>552</v>
      </c>
      <c r="C34" s="147" t="s">
        <v>553</v>
      </c>
      <c r="D34" s="328" t="str">
        <f>IF(Intro!G$23="english",B34,C34)</f>
        <v>Yes, modify the amounts or explain below.</v>
      </c>
    </row>
  </sheetData>
  <mergeCells count="1">
    <mergeCell ref="A29:D29"/>
  </mergeCells>
  <phoneticPr fontId="18" type="noConversion"/>
  <dataValidations count="2">
    <dataValidation type="list" allowBlank="1" showInputMessage="1" showErrorMessage="1" sqref="C4" xr:uid="{BE3AC48C-3B34-4AFE-96A8-11342E7566BB}">
      <formula1>"le dumping, le subventionnement, le dumping et le subventionnement"</formula1>
    </dataValidation>
    <dataValidation type="list" allowBlank="1" showInputMessage="1" showErrorMessage="1" sqref="B4" xr:uid="{39DA7854-0CDF-4D20-A68F-B1E2F56D8FFD}">
      <formula1>"dumping, subsidization, dumping and subsidization"</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96176-98CE-473F-9AF9-8B73927B665A}">
  <sheetPr>
    <tabColor rgb="FF92D050"/>
    <pageSetUpPr fitToPage="1"/>
  </sheetPr>
  <dimension ref="A1:P127"/>
  <sheetViews>
    <sheetView showGridLines="0" zoomScaleNormal="100" workbookViewId="0"/>
  </sheetViews>
  <sheetFormatPr defaultColWidth="9.453125" defaultRowHeight="14" x14ac:dyDescent="0.35"/>
  <cols>
    <col min="1" max="1" width="1.54296875" style="12" customWidth="1"/>
    <col min="2" max="12" width="14.54296875" style="22" customWidth="1"/>
    <col min="13" max="13" width="9" style="1" customWidth="1"/>
    <col min="14" max="14" width="9" style="2" customWidth="1"/>
    <col min="15" max="15" width="145.1796875" style="2" hidden="1" customWidth="1"/>
    <col min="16" max="16" width="182.1796875" style="2" hidden="1" customWidth="1"/>
    <col min="17" max="20" width="9" style="2" customWidth="1"/>
    <col min="21" max="16384" width="9.453125" style="2"/>
  </cols>
  <sheetData>
    <row r="1" spans="1:16" x14ac:dyDescent="0.35">
      <c r="O1" s="3" t="s">
        <v>130</v>
      </c>
      <c r="P1" s="3" t="s">
        <v>131</v>
      </c>
    </row>
    <row r="2" spans="1:16" x14ac:dyDescent="0.35">
      <c r="B2" s="23" t="str">
        <f>'Pro 1'!B2</f>
        <v>PROTECTED</v>
      </c>
      <c r="C2" s="23"/>
      <c r="O2" s="7"/>
      <c r="P2" s="7"/>
    </row>
    <row r="3" spans="1:16" x14ac:dyDescent="0.35">
      <c r="B3" s="24"/>
      <c r="C3" s="24"/>
      <c r="O3" s="7"/>
      <c r="P3" s="7"/>
    </row>
    <row r="4" spans="1:16" s="7" customFormat="1" x14ac:dyDescent="0.35">
      <c r="A4" s="18"/>
      <c r="B4" s="583" t="str">
        <f>Info!B4</f>
        <v>PRODUCERS' QUESTIONNAIRE</v>
      </c>
      <c r="C4" s="583"/>
      <c r="D4" s="583"/>
      <c r="E4" s="583"/>
      <c r="F4" s="583"/>
      <c r="G4" s="583"/>
      <c r="H4" s="583"/>
      <c r="I4" s="583"/>
      <c r="J4" s="583"/>
      <c r="K4" s="583"/>
      <c r="L4" s="583"/>
      <c r="M4" s="19"/>
      <c r="N4" s="19"/>
      <c r="O4" s="15"/>
      <c r="P4" s="15"/>
    </row>
    <row r="5" spans="1:16" s="7" customFormat="1" x14ac:dyDescent="0.35">
      <c r="A5" s="18"/>
      <c r="B5" s="583" t="str">
        <f>Info!B5</f>
        <v>RR-2025-002</v>
      </c>
      <c r="C5" s="583"/>
      <c r="D5" s="583"/>
      <c r="E5" s="583"/>
      <c r="F5" s="583"/>
      <c r="G5" s="583"/>
      <c r="H5" s="583"/>
      <c r="I5" s="583"/>
      <c r="J5" s="583"/>
      <c r="K5" s="583"/>
      <c r="L5" s="583"/>
      <c r="M5" s="19"/>
      <c r="N5" s="19"/>
      <c r="O5" s="15"/>
      <c r="P5" s="15"/>
    </row>
    <row r="6" spans="1:16" s="16" customFormat="1" x14ac:dyDescent="0.35">
      <c r="A6" s="18"/>
      <c r="B6" s="583" t="str">
        <f>Info!B6</f>
        <v>CONCRETE REINFORCING BAR</v>
      </c>
      <c r="C6" s="583"/>
      <c r="D6" s="583"/>
      <c r="E6" s="583"/>
      <c r="F6" s="583"/>
      <c r="G6" s="583"/>
      <c r="H6" s="583"/>
      <c r="I6" s="583"/>
      <c r="J6" s="583"/>
      <c r="K6" s="583"/>
      <c r="L6" s="583"/>
      <c r="M6" s="15"/>
      <c r="N6" s="15"/>
      <c r="O6" s="17"/>
      <c r="P6" s="17"/>
    </row>
    <row r="7" spans="1:16" s="16" customFormat="1" x14ac:dyDescent="0.35">
      <c r="A7" s="18"/>
      <c r="B7" s="34"/>
      <c r="C7" s="34"/>
      <c r="D7" s="34"/>
      <c r="E7" s="34"/>
      <c r="F7" s="34"/>
      <c r="G7" s="34"/>
      <c r="H7" s="34"/>
      <c r="I7" s="34"/>
      <c r="J7" s="34"/>
      <c r="K7" s="34"/>
      <c r="L7" s="34"/>
      <c r="M7" s="15"/>
      <c r="N7" s="15"/>
      <c r="O7" s="5"/>
    </row>
    <row r="8" spans="1:16" s="16" customFormat="1" ht="14.25" customHeight="1" x14ac:dyDescent="0.35">
      <c r="A8" s="18"/>
      <c r="B8" s="669" t="str">
        <f>Public!B8</f>
        <v>The following questions refer to the goods as defined in the product description on the Intro tab.</v>
      </c>
      <c r="C8" s="669"/>
      <c r="D8" s="669"/>
      <c r="E8" s="669"/>
      <c r="F8" s="669"/>
      <c r="G8" s="669"/>
      <c r="H8" s="669"/>
      <c r="I8" s="669"/>
      <c r="J8" s="669"/>
      <c r="K8" s="669"/>
      <c r="L8" s="669"/>
      <c r="M8" s="15"/>
      <c r="N8" s="15"/>
      <c r="O8" s="17"/>
      <c r="P8" s="17"/>
    </row>
    <row r="9" spans="1:16" s="16" customFormat="1" x14ac:dyDescent="0.35">
      <c r="A9" s="18"/>
      <c r="B9" s="677" t="str">
        <f>Public!B9</f>
        <v xml:space="preserve">Product information and a glossary of terms can be found in the Info tab.
</v>
      </c>
      <c r="C9" s="677"/>
      <c r="D9" s="677"/>
      <c r="E9" s="677"/>
      <c r="F9" s="677"/>
      <c r="G9" s="677"/>
      <c r="H9" s="677"/>
      <c r="I9" s="677"/>
      <c r="J9" s="677"/>
      <c r="K9" s="677"/>
      <c r="L9" s="677"/>
      <c r="M9" s="15"/>
      <c r="N9" s="15"/>
      <c r="O9" s="17"/>
    </row>
    <row r="10" spans="1:16" s="16" customFormat="1" x14ac:dyDescent="0.35">
      <c r="A10" s="18"/>
      <c r="B10" s="677" t="str">
        <f>'Pro 1'!B10</f>
        <v xml:space="preserve">Use the AddPro tab if more space is needed.
</v>
      </c>
      <c r="C10" s="677"/>
      <c r="D10" s="677"/>
      <c r="E10" s="677"/>
      <c r="F10" s="677"/>
      <c r="G10" s="677"/>
      <c r="H10" s="677"/>
      <c r="I10" s="677"/>
      <c r="J10" s="677"/>
      <c r="K10" s="677"/>
      <c r="L10" s="677"/>
      <c r="M10" s="15"/>
      <c r="N10" s="15"/>
      <c r="O10" s="17"/>
      <c r="P10" s="17"/>
    </row>
    <row r="11" spans="1:16" s="8" customFormat="1" x14ac:dyDescent="0.35">
      <c r="A11" s="18"/>
      <c r="B11" s="25"/>
      <c r="C11" s="25"/>
      <c r="D11" s="26"/>
      <c r="E11" s="26"/>
      <c r="F11" s="26"/>
      <c r="G11" s="26"/>
      <c r="H11" s="26"/>
      <c r="I11" s="26"/>
      <c r="J11" s="26"/>
      <c r="K11" s="26"/>
      <c r="L11" s="26"/>
      <c r="O11" s="9"/>
      <c r="P11" s="9"/>
    </row>
    <row r="12" spans="1:16" x14ac:dyDescent="0.35">
      <c r="B12" s="658" t="str">
        <f>IF(Intro!$G$23="English",O12,P12)</f>
        <v>NEGATIVE EFFECTS OF RESCISSION</v>
      </c>
      <c r="C12" s="659"/>
      <c r="D12" s="659"/>
      <c r="E12" s="659"/>
      <c r="F12" s="659"/>
      <c r="G12" s="659"/>
      <c r="H12" s="659"/>
      <c r="I12" s="659"/>
      <c r="J12" s="659"/>
      <c r="K12" s="659"/>
      <c r="L12" s="660"/>
      <c r="M12" s="147"/>
      <c r="O12" s="2" t="s">
        <v>563</v>
      </c>
      <c r="P12" s="2" t="s">
        <v>564</v>
      </c>
    </row>
    <row r="13" spans="1:16" x14ac:dyDescent="0.35">
      <c r="B13" s="661" t="s">
        <v>20</v>
      </c>
      <c r="C13" s="662"/>
      <c r="D13" s="662"/>
      <c r="E13" s="662"/>
      <c r="F13" s="662"/>
      <c r="G13" s="662"/>
      <c r="H13" s="662"/>
      <c r="I13" s="662"/>
      <c r="J13" s="662"/>
      <c r="K13" s="662"/>
      <c r="L13" s="663"/>
      <c r="M13" s="2"/>
    </row>
    <row r="14" spans="1:16" s="147" customFormat="1" x14ac:dyDescent="0.35">
      <c r="A14" s="277"/>
      <c r="B14" s="241"/>
      <c r="C14" s="228"/>
      <c r="D14" s="228"/>
      <c r="E14" s="228"/>
      <c r="F14" s="228"/>
      <c r="G14" s="228"/>
      <c r="H14" s="228"/>
      <c r="I14" s="228"/>
      <c r="J14" s="228"/>
      <c r="K14" s="228"/>
      <c r="L14" s="229"/>
    </row>
    <row r="15" spans="1:16" s="147" customFormat="1" x14ac:dyDescent="0.35">
      <c r="A15" s="277"/>
      <c r="B15" s="624" t="str">
        <f>IF(Intro!$G$23="English",O15,P15)</f>
        <v>Identify and explain any negative effects on any of the following factors in the next two years if the finding or order is rescinded. Provide supporting documents to the extent available.</v>
      </c>
      <c r="C15" s="625"/>
      <c r="D15" s="625"/>
      <c r="E15" s="625"/>
      <c r="F15" s="625"/>
      <c r="G15" s="625"/>
      <c r="H15" s="625"/>
      <c r="I15" s="625"/>
      <c r="J15" s="625"/>
      <c r="K15" s="625"/>
      <c r="L15" s="626"/>
      <c r="O15" s="147" t="s">
        <v>560</v>
      </c>
      <c r="P15" s="147" t="s">
        <v>559</v>
      </c>
    </row>
    <row r="16" spans="1:16" s="147" customFormat="1" x14ac:dyDescent="0.35">
      <c r="A16" s="277"/>
      <c r="B16" s="624"/>
      <c r="C16" s="625"/>
      <c r="D16" s="625"/>
      <c r="E16" s="625"/>
      <c r="F16" s="625"/>
      <c r="G16" s="625"/>
      <c r="H16" s="625"/>
      <c r="I16" s="625"/>
      <c r="J16" s="625"/>
      <c r="K16" s="625"/>
      <c r="L16" s="626"/>
      <c r="O16" s="146" t="s">
        <v>306</v>
      </c>
      <c r="P16" s="146" t="s">
        <v>641</v>
      </c>
    </row>
    <row r="17" spans="1:16" s="147" customFormat="1" x14ac:dyDescent="0.35">
      <c r="A17" s="277"/>
      <c r="B17" s="241"/>
      <c r="C17" s="228"/>
      <c r="D17" s="228"/>
      <c r="E17" s="228"/>
      <c r="F17" s="228"/>
      <c r="G17" s="228"/>
      <c r="H17" s="228"/>
      <c r="I17" s="228"/>
      <c r="J17" s="228"/>
      <c r="K17" s="228"/>
      <c r="L17" s="229"/>
    </row>
    <row r="18" spans="1:16" s="147" customFormat="1" ht="14.25" customHeight="1" x14ac:dyDescent="0.35">
      <c r="A18" s="277"/>
      <c r="B18" s="859" t="str">
        <f>IF(Intro!$G$23="English",O18,P18)</f>
        <v>Return on investment</v>
      </c>
      <c r="C18" s="860"/>
      <c r="D18" s="548"/>
      <c r="E18" s="549"/>
      <c r="F18" s="549"/>
      <c r="G18" s="549"/>
      <c r="H18" s="549"/>
      <c r="I18" s="549"/>
      <c r="J18" s="549"/>
      <c r="K18" s="549"/>
      <c r="L18" s="550"/>
      <c r="O18" s="11" t="s">
        <v>88</v>
      </c>
      <c r="P18" s="147" t="s">
        <v>89</v>
      </c>
    </row>
    <row r="19" spans="1:16" s="147" customFormat="1" x14ac:dyDescent="0.35">
      <c r="A19" s="277"/>
      <c r="B19" s="861"/>
      <c r="C19" s="862"/>
      <c r="D19" s="640"/>
      <c r="E19" s="653"/>
      <c r="F19" s="653"/>
      <c r="G19" s="653"/>
      <c r="H19" s="653"/>
      <c r="I19" s="653"/>
      <c r="J19" s="653"/>
      <c r="K19" s="653"/>
      <c r="L19" s="654"/>
      <c r="O19" s="11"/>
    </row>
    <row r="20" spans="1:16" s="147" customFormat="1" x14ac:dyDescent="0.35">
      <c r="A20" s="277"/>
      <c r="B20" s="869" t="str">
        <f>IF(Intro!$G$23="English",$O$16,$P$16)</f>
        <v>Select Yes or No</v>
      </c>
      <c r="C20" s="870"/>
      <c r="D20" s="640"/>
      <c r="E20" s="653"/>
      <c r="F20" s="653"/>
      <c r="G20" s="653"/>
      <c r="H20" s="653"/>
      <c r="I20" s="653"/>
      <c r="J20" s="653"/>
      <c r="K20" s="653"/>
      <c r="L20" s="654"/>
      <c r="O20" s="11"/>
    </row>
    <row r="21" spans="1:16" s="147" customFormat="1" x14ac:dyDescent="0.35">
      <c r="A21" s="277"/>
      <c r="B21" s="876"/>
      <c r="C21" s="877"/>
      <c r="D21" s="640"/>
      <c r="E21" s="653"/>
      <c r="F21" s="653"/>
      <c r="G21" s="653"/>
      <c r="H21" s="653"/>
      <c r="I21" s="653"/>
      <c r="J21" s="653"/>
      <c r="K21" s="653"/>
      <c r="L21" s="654"/>
      <c r="O21" s="11"/>
    </row>
    <row r="22" spans="1:16" s="147" customFormat="1" x14ac:dyDescent="0.35">
      <c r="A22" s="277"/>
      <c r="B22" s="871"/>
      <c r="C22" s="507"/>
      <c r="D22" s="640"/>
      <c r="E22" s="653"/>
      <c r="F22" s="653"/>
      <c r="G22" s="653"/>
      <c r="H22" s="653"/>
      <c r="I22" s="653"/>
      <c r="J22" s="653"/>
      <c r="K22" s="653"/>
      <c r="L22" s="654"/>
      <c r="O22" s="11"/>
    </row>
    <row r="23" spans="1:16" s="146" customFormat="1" x14ac:dyDescent="0.35">
      <c r="A23" s="39"/>
      <c r="B23" s="865"/>
      <c r="C23" s="866"/>
      <c r="D23" s="640"/>
      <c r="E23" s="653"/>
      <c r="F23" s="653"/>
      <c r="G23" s="653"/>
      <c r="H23" s="653"/>
      <c r="I23" s="653"/>
      <c r="J23" s="653"/>
      <c r="K23" s="653"/>
      <c r="L23" s="654"/>
      <c r="O23" s="161"/>
    </row>
    <row r="24" spans="1:16" s="146" customFormat="1" x14ac:dyDescent="0.35">
      <c r="A24" s="39"/>
      <c r="B24" s="863"/>
      <c r="C24" s="864"/>
      <c r="D24" s="640"/>
      <c r="E24" s="653"/>
      <c r="F24" s="653"/>
      <c r="G24" s="653"/>
      <c r="H24" s="653"/>
      <c r="I24" s="653"/>
      <c r="J24" s="653"/>
      <c r="K24" s="653"/>
      <c r="L24" s="654"/>
      <c r="O24" s="161"/>
    </row>
    <row r="25" spans="1:16" s="146" customFormat="1" x14ac:dyDescent="0.35">
      <c r="A25" s="39"/>
      <c r="B25" s="863"/>
      <c r="C25" s="864"/>
      <c r="D25" s="640"/>
      <c r="E25" s="653"/>
      <c r="F25" s="653"/>
      <c r="G25" s="653"/>
      <c r="H25" s="653"/>
      <c r="I25" s="653"/>
      <c r="J25" s="653"/>
      <c r="K25" s="653"/>
      <c r="L25" s="654"/>
      <c r="O25" s="161"/>
    </row>
    <row r="26" spans="1:16" s="146" customFormat="1" x14ac:dyDescent="0.35">
      <c r="A26" s="39"/>
      <c r="B26" s="863"/>
      <c r="C26" s="864"/>
      <c r="D26" s="640"/>
      <c r="E26" s="653"/>
      <c r="F26" s="653"/>
      <c r="G26" s="653"/>
      <c r="H26" s="653"/>
      <c r="I26" s="653"/>
      <c r="J26" s="653"/>
      <c r="K26" s="653"/>
      <c r="L26" s="654"/>
      <c r="O26" s="161"/>
    </row>
    <row r="27" spans="1:16" s="147" customFormat="1" x14ac:dyDescent="0.35">
      <c r="A27" s="277"/>
      <c r="B27" s="867"/>
      <c r="C27" s="868"/>
      <c r="D27" s="551"/>
      <c r="E27" s="552"/>
      <c r="F27" s="552"/>
      <c r="G27" s="552"/>
      <c r="H27" s="552"/>
      <c r="I27" s="552"/>
      <c r="J27" s="552"/>
      <c r="K27" s="552"/>
      <c r="L27" s="553"/>
      <c r="O27" s="11"/>
    </row>
    <row r="28" spans="1:16" s="147" customFormat="1" x14ac:dyDescent="0.35">
      <c r="A28" s="277"/>
      <c r="B28" s="859" t="str">
        <f>IF(Intro!$G$23="English",O28,P28)</f>
        <v>Growth</v>
      </c>
      <c r="C28" s="860"/>
      <c r="D28" s="548"/>
      <c r="E28" s="549"/>
      <c r="F28" s="549"/>
      <c r="G28" s="549"/>
      <c r="H28" s="549"/>
      <c r="I28" s="549"/>
      <c r="J28" s="549"/>
      <c r="K28" s="549"/>
      <c r="L28" s="550"/>
      <c r="O28" s="11" t="s">
        <v>90</v>
      </c>
      <c r="P28" s="11" t="s">
        <v>91</v>
      </c>
    </row>
    <row r="29" spans="1:16" s="147" customFormat="1" x14ac:dyDescent="0.35">
      <c r="A29" s="277"/>
      <c r="B29" s="861"/>
      <c r="C29" s="862"/>
      <c r="D29" s="640"/>
      <c r="E29" s="653"/>
      <c r="F29" s="653"/>
      <c r="G29" s="653"/>
      <c r="H29" s="653"/>
      <c r="I29" s="653"/>
      <c r="J29" s="653"/>
      <c r="K29" s="653"/>
      <c r="L29" s="654"/>
      <c r="O29" s="11"/>
    </row>
    <row r="30" spans="1:16" s="147" customFormat="1" x14ac:dyDescent="0.35">
      <c r="A30" s="277"/>
      <c r="B30" s="869" t="str">
        <f>IF(Intro!$G$23="English",$O$16,$P$16)</f>
        <v>Select Yes or No</v>
      </c>
      <c r="C30" s="870"/>
      <c r="D30" s="640"/>
      <c r="E30" s="653"/>
      <c r="F30" s="653"/>
      <c r="G30" s="653"/>
      <c r="H30" s="653"/>
      <c r="I30" s="653"/>
      <c r="J30" s="653"/>
      <c r="K30" s="653"/>
      <c r="L30" s="654"/>
      <c r="O30" s="11"/>
    </row>
    <row r="31" spans="1:16" s="147" customFormat="1" x14ac:dyDescent="0.35">
      <c r="A31" s="277"/>
      <c r="B31" s="869"/>
      <c r="C31" s="870"/>
      <c r="D31" s="640"/>
      <c r="E31" s="653"/>
      <c r="F31" s="653"/>
      <c r="G31" s="653"/>
      <c r="H31" s="653"/>
      <c r="I31" s="653"/>
      <c r="J31" s="653"/>
      <c r="K31" s="653"/>
      <c r="L31" s="654"/>
      <c r="O31" s="11"/>
    </row>
    <row r="32" spans="1:16" s="147" customFormat="1" x14ac:dyDescent="0.35">
      <c r="A32" s="277"/>
      <c r="B32" s="871"/>
      <c r="C32" s="507"/>
      <c r="D32" s="640"/>
      <c r="E32" s="653"/>
      <c r="F32" s="653"/>
      <c r="G32" s="653"/>
      <c r="H32" s="653"/>
      <c r="I32" s="653"/>
      <c r="J32" s="653"/>
      <c r="K32" s="653"/>
      <c r="L32" s="654"/>
      <c r="O32" s="11"/>
    </row>
    <row r="33" spans="1:16" s="146" customFormat="1" x14ac:dyDescent="0.35">
      <c r="A33" s="39"/>
      <c r="B33" s="865"/>
      <c r="C33" s="866"/>
      <c r="D33" s="640"/>
      <c r="E33" s="653"/>
      <c r="F33" s="653"/>
      <c r="G33" s="653"/>
      <c r="H33" s="653"/>
      <c r="I33" s="653"/>
      <c r="J33" s="653"/>
      <c r="K33" s="653"/>
      <c r="L33" s="654"/>
      <c r="O33" s="161"/>
    </row>
    <row r="34" spans="1:16" s="146" customFormat="1" x14ac:dyDescent="0.35">
      <c r="A34" s="39"/>
      <c r="B34" s="863"/>
      <c r="C34" s="864"/>
      <c r="D34" s="640"/>
      <c r="E34" s="653"/>
      <c r="F34" s="653"/>
      <c r="G34" s="653"/>
      <c r="H34" s="653"/>
      <c r="I34" s="653"/>
      <c r="J34" s="653"/>
      <c r="K34" s="653"/>
      <c r="L34" s="654"/>
      <c r="O34" s="161"/>
    </row>
    <row r="35" spans="1:16" s="146" customFormat="1" x14ac:dyDescent="0.35">
      <c r="A35" s="39"/>
      <c r="B35" s="863"/>
      <c r="C35" s="864"/>
      <c r="D35" s="640"/>
      <c r="E35" s="653"/>
      <c r="F35" s="653"/>
      <c r="G35" s="653"/>
      <c r="H35" s="653"/>
      <c r="I35" s="653"/>
      <c r="J35" s="653"/>
      <c r="K35" s="653"/>
      <c r="L35" s="654"/>
      <c r="O35" s="161"/>
    </row>
    <row r="36" spans="1:16" s="146" customFormat="1" x14ac:dyDescent="0.35">
      <c r="A36" s="39"/>
      <c r="B36" s="863"/>
      <c r="C36" s="864"/>
      <c r="D36" s="640"/>
      <c r="E36" s="653"/>
      <c r="F36" s="653"/>
      <c r="G36" s="653"/>
      <c r="H36" s="653"/>
      <c r="I36" s="653"/>
      <c r="J36" s="653"/>
      <c r="K36" s="653"/>
      <c r="L36" s="654"/>
      <c r="O36" s="161"/>
    </row>
    <row r="37" spans="1:16" s="147" customFormat="1" x14ac:dyDescent="0.35">
      <c r="A37" s="277"/>
      <c r="B37" s="867"/>
      <c r="C37" s="868"/>
      <c r="D37" s="551"/>
      <c r="E37" s="552"/>
      <c r="F37" s="552"/>
      <c r="G37" s="552"/>
      <c r="H37" s="552"/>
      <c r="I37" s="552"/>
      <c r="J37" s="552"/>
      <c r="K37" s="552"/>
      <c r="L37" s="553"/>
      <c r="O37" s="11"/>
    </row>
    <row r="38" spans="1:16" s="147" customFormat="1" ht="14.25" customHeight="1" x14ac:dyDescent="0.35">
      <c r="A38" s="277"/>
      <c r="B38" s="859" t="str">
        <f>IF(Intro!$G$23="English",O38,P38)</f>
        <v xml:space="preserve">Ability to raise capital </v>
      </c>
      <c r="C38" s="860"/>
      <c r="D38" s="548"/>
      <c r="E38" s="549"/>
      <c r="F38" s="549"/>
      <c r="G38" s="549"/>
      <c r="H38" s="549"/>
      <c r="I38" s="549"/>
      <c r="J38" s="549"/>
      <c r="K38" s="549"/>
      <c r="L38" s="550"/>
      <c r="O38" s="11" t="s">
        <v>92</v>
      </c>
      <c r="P38" s="11" t="s">
        <v>93</v>
      </c>
    </row>
    <row r="39" spans="1:16" s="147" customFormat="1" x14ac:dyDescent="0.35">
      <c r="A39" s="277"/>
      <c r="B39" s="861"/>
      <c r="C39" s="862"/>
      <c r="D39" s="640"/>
      <c r="E39" s="653"/>
      <c r="F39" s="653"/>
      <c r="G39" s="653"/>
      <c r="H39" s="653"/>
      <c r="I39" s="653"/>
      <c r="J39" s="653"/>
      <c r="K39" s="653"/>
      <c r="L39" s="654"/>
      <c r="O39" s="11"/>
    </row>
    <row r="40" spans="1:16" s="147" customFormat="1" x14ac:dyDescent="0.35">
      <c r="A40" s="277"/>
      <c r="B40" s="874" t="str">
        <f>IF(Intro!$G$23="English",$O$16,$P$16)</f>
        <v>Select Yes or No</v>
      </c>
      <c r="C40" s="875"/>
      <c r="D40" s="640"/>
      <c r="E40" s="653"/>
      <c r="F40" s="653"/>
      <c r="G40" s="653"/>
      <c r="H40" s="653"/>
      <c r="I40" s="653"/>
      <c r="J40" s="653"/>
      <c r="K40" s="653"/>
      <c r="L40" s="654"/>
      <c r="O40" s="11"/>
    </row>
    <row r="41" spans="1:16" s="147" customFormat="1" x14ac:dyDescent="0.35">
      <c r="A41" s="277"/>
      <c r="B41" s="874"/>
      <c r="C41" s="875"/>
      <c r="D41" s="640"/>
      <c r="E41" s="653"/>
      <c r="F41" s="653"/>
      <c r="G41" s="653"/>
      <c r="H41" s="653"/>
      <c r="I41" s="653"/>
      <c r="J41" s="653"/>
      <c r="K41" s="653"/>
      <c r="L41" s="654"/>
      <c r="O41" s="11"/>
    </row>
    <row r="42" spans="1:16" s="147" customFormat="1" x14ac:dyDescent="0.35">
      <c r="A42" s="277"/>
      <c r="B42" s="871"/>
      <c r="C42" s="507"/>
      <c r="D42" s="640"/>
      <c r="E42" s="653"/>
      <c r="F42" s="653"/>
      <c r="G42" s="653"/>
      <c r="H42" s="653"/>
      <c r="I42" s="653"/>
      <c r="J42" s="653"/>
      <c r="K42" s="653"/>
      <c r="L42" s="654"/>
      <c r="O42" s="11"/>
    </row>
    <row r="43" spans="1:16" s="146" customFormat="1" x14ac:dyDescent="0.35">
      <c r="A43" s="39"/>
      <c r="B43" s="865"/>
      <c r="C43" s="866"/>
      <c r="D43" s="640"/>
      <c r="E43" s="653"/>
      <c r="F43" s="653"/>
      <c r="G43" s="653"/>
      <c r="H43" s="653"/>
      <c r="I43" s="653"/>
      <c r="J43" s="653"/>
      <c r="K43" s="653"/>
      <c r="L43" s="654"/>
      <c r="O43" s="161"/>
    </row>
    <row r="44" spans="1:16" s="146" customFormat="1" x14ac:dyDescent="0.35">
      <c r="A44" s="39"/>
      <c r="B44" s="863"/>
      <c r="C44" s="864"/>
      <c r="D44" s="640"/>
      <c r="E44" s="653"/>
      <c r="F44" s="653"/>
      <c r="G44" s="653"/>
      <c r="H44" s="653"/>
      <c r="I44" s="653"/>
      <c r="J44" s="653"/>
      <c r="K44" s="653"/>
      <c r="L44" s="654"/>
      <c r="O44" s="161"/>
    </row>
    <row r="45" spans="1:16" s="146" customFormat="1" x14ac:dyDescent="0.35">
      <c r="A45" s="39"/>
      <c r="B45" s="863"/>
      <c r="C45" s="864"/>
      <c r="D45" s="640"/>
      <c r="E45" s="653"/>
      <c r="F45" s="653"/>
      <c r="G45" s="653"/>
      <c r="H45" s="653"/>
      <c r="I45" s="653"/>
      <c r="J45" s="653"/>
      <c r="K45" s="653"/>
      <c r="L45" s="654"/>
      <c r="O45" s="161"/>
    </row>
    <row r="46" spans="1:16" s="146" customFormat="1" x14ac:dyDescent="0.35">
      <c r="A46" s="39"/>
      <c r="B46" s="863"/>
      <c r="C46" s="864"/>
      <c r="D46" s="640"/>
      <c r="E46" s="653"/>
      <c r="F46" s="653"/>
      <c r="G46" s="653"/>
      <c r="H46" s="653"/>
      <c r="I46" s="653"/>
      <c r="J46" s="653"/>
      <c r="K46" s="653"/>
      <c r="L46" s="654"/>
      <c r="O46" s="161"/>
    </row>
    <row r="47" spans="1:16" s="147" customFormat="1" x14ac:dyDescent="0.35">
      <c r="A47" s="277"/>
      <c r="B47" s="867"/>
      <c r="C47" s="868"/>
      <c r="D47" s="551"/>
      <c r="E47" s="552"/>
      <c r="F47" s="552"/>
      <c r="G47" s="552"/>
      <c r="H47" s="552"/>
      <c r="I47" s="552"/>
      <c r="J47" s="552"/>
      <c r="K47" s="552"/>
      <c r="L47" s="553"/>
      <c r="O47" s="11"/>
    </row>
    <row r="48" spans="1:16" s="147" customFormat="1" ht="14.25" customHeight="1" x14ac:dyDescent="0.35">
      <c r="A48" s="277"/>
      <c r="B48" s="859" t="str">
        <f>IF(Intro!$G$23="English",O48,P48)</f>
        <v>Production Development Efforts</v>
      </c>
      <c r="C48" s="860"/>
      <c r="D48" s="548"/>
      <c r="E48" s="549"/>
      <c r="F48" s="549"/>
      <c r="G48" s="549"/>
      <c r="H48" s="549"/>
      <c r="I48" s="549"/>
      <c r="J48" s="549"/>
      <c r="K48" s="549"/>
      <c r="L48" s="550"/>
      <c r="O48" s="11" t="s">
        <v>94</v>
      </c>
      <c r="P48" s="11" t="s">
        <v>95</v>
      </c>
    </row>
    <row r="49" spans="1:16" s="147" customFormat="1" x14ac:dyDescent="0.35">
      <c r="A49" s="277"/>
      <c r="B49" s="861"/>
      <c r="C49" s="862"/>
      <c r="D49" s="640"/>
      <c r="E49" s="653"/>
      <c r="F49" s="653"/>
      <c r="G49" s="653"/>
      <c r="H49" s="653"/>
      <c r="I49" s="653"/>
      <c r="J49" s="653"/>
      <c r="K49" s="653"/>
      <c r="L49" s="654"/>
      <c r="O49" s="11"/>
    </row>
    <row r="50" spans="1:16" s="147" customFormat="1" x14ac:dyDescent="0.35">
      <c r="A50" s="277"/>
      <c r="B50" s="869" t="str">
        <f>IF(Intro!$G$23="English",$O$16,$P$16)</f>
        <v>Select Yes or No</v>
      </c>
      <c r="C50" s="870"/>
      <c r="D50" s="640"/>
      <c r="E50" s="653"/>
      <c r="F50" s="653"/>
      <c r="G50" s="653"/>
      <c r="H50" s="653"/>
      <c r="I50" s="653"/>
      <c r="J50" s="653"/>
      <c r="K50" s="653"/>
      <c r="L50" s="654"/>
      <c r="O50" s="11"/>
    </row>
    <row r="51" spans="1:16" s="147" customFormat="1" x14ac:dyDescent="0.35">
      <c r="A51" s="277"/>
      <c r="B51" s="869"/>
      <c r="C51" s="870"/>
      <c r="D51" s="640"/>
      <c r="E51" s="653"/>
      <c r="F51" s="653"/>
      <c r="G51" s="653"/>
      <c r="H51" s="653"/>
      <c r="I51" s="653"/>
      <c r="J51" s="653"/>
      <c r="K51" s="653"/>
      <c r="L51" s="654"/>
      <c r="O51" s="11"/>
    </row>
    <row r="52" spans="1:16" s="147" customFormat="1" x14ac:dyDescent="0.35">
      <c r="A52" s="277"/>
      <c r="B52" s="871"/>
      <c r="C52" s="507"/>
      <c r="D52" s="640"/>
      <c r="E52" s="653"/>
      <c r="F52" s="653"/>
      <c r="G52" s="653"/>
      <c r="H52" s="653"/>
      <c r="I52" s="653"/>
      <c r="J52" s="653"/>
      <c r="K52" s="653"/>
      <c r="L52" s="654"/>
      <c r="O52" s="11"/>
    </row>
    <row r="53" spans="1:16" s="146" customFormat="1" x14ac:dyDescent="0.35">
      <c r="A53" s="39"/>
      <c r="B53" s="865"/>
      <c r="C53" s="866"/>
      <c r="D53" s="640"/>
      <c r="E53" s="653"/>
      <c r="F53" s="653"/>
      <c r="G53" s="653"/>
      <c r="H53" s="653"/>
      <c r="I53" s="653"/>
      <c r="J53" s="653"/>
      <c r="K53" s="653"/>
      <c r="L53" s="654"/>
      <c r="O53" s="161"/>
    </row>
    <row r="54" spans="1:16" s="146" customFormat="1" x14ac:dyDescent="0.35">
      <c r="A54" s="39"/>
      <c r="B54" s="863"/>
      <c r="C54" s="864"/>
      <c r="D54" s="640"/>
      <c r="E54" s="653"/>
      <c r="F54" s="653"/>
      <c r="G54" s="653"/>
      <c r="H54" s="653"/>
      <c r="I54" s="653"/>
      <c r="J54" s="653"/>
      <c r="K54" s="653"/>
      <c r="L54" s="654"/>
      <c r="O54" s="161"/>
    </row>
    <row r="55" spans="1:16" s="146" customFormat="1" x14ac:dyDescent="0.35">
      <c r="A55" s="39"/>
      <c r="B55" s="863"/>
      <c r="C55" s="864"/>
      <c r="D55" s="640"/>
      <c r="E55" s="653"/>
      <c r="F55" s="653"/>
      <c r="G55" s="653"/>
      <c r="H55" s="653"/>
      <c r="I55" s="653"/>
      <c r="J55" s="653"/>
      <c r="K55" s="653"/>
      <c r="L55" s="654"/>
      <c r="O55" s="161"/>
    </row>
    <row r="56" spans="1:16" s="146" customFormat="1" x14ac:dyDescent="0.35">
      <c r="A56" s="39"/>
      <c r="B56" s="863"/>
      <c r="C56" s="864"/>
      <c r="D56" s="640"/>
      <c r="E56" s="653"/>
      <c r="F56" s="653"/>
      <c r="G56" s="653"/>
      <c r="H56" s="653"/>
      <c r="I56" s="653"/>
      <c r="J56" s="653"/>
      <c r="K56" s="653"/>
      <c r="L56" s="654"/>
      <c r="O56" s="161"/>
    </row>
    <row r="57" spans="1:16" s="147" customFormat="1" x14ac:dyDescent="0.35">
      <c r="A57" s="277"/>
      <c r="B57" s="867"/>
      <c r="C57" s="868"/>
      <c r="D57" s="551"/>
      <c r="E57" s="552"/>
      <c r="F57" s="552"/>
      <c r="G57" s="552"/>
      <c r="H57" s="552"/>
      <c r="I57" s="552"/>
      <c r="J57" s="552"/>
      <c r="K57" s="552"/>
      <c r="L57" s="553"/>
      <c r="O57" s="11"/>
    </row>
    <row r="58" spans="1:16" s="147" customFormat="1" ht="14.25" customHeight="1" x14ac:dyDescent="0.35">
      <c r="A58" s="277"/>
      <c r="B58" s="859" t="str">
        <f>IF(Intro!$G$23="English",O58,P58)</f>
        <v>Employment levels</v>
      </c>
      <c r="C58" s="860"/>
      <c r="D58" s="548"/>
      <c r="E58" s="549"/>
      <c r="F58" s="549"/>
      <c r="G58" s="549"/>
      <c r="H58" s="549"/>
      <c r="I58" s="549"/>
      <c r="J58" s="549"/>
      <c r="K58" s="549"/>
      <c r="L58" s="550"/>
      <c r="O58" s="11" t="s">
        <v>242</v>
      </c>
      <c r="P58" s="11" t="s">
        <v>243</v>
      </c>
    </row>
    <row r="59" spans="1:16" s="147" customFormat="1" x14ac:dyDescent="0.35">
      <c r="A59" s="277"/>
      <c r="B59" s="861"/>
      <c r="C59" s="862"/>
      <c r="D59" s="640"/>
      <c r="E59" s="653"/>
      <c r="F59" s="653"/>
      <c r="G59" s="653"/>
      <c r="H59" s="653"/>
      <c r="I59" s="653"/>
      <c r="J59" s="653"/>
      <c r="K59" s="653"/>
      <c r="L59" s="654"/>
      <c r="O59" s="11"/>
    </row>
    <row r="60" spans="1:16" s="147" customFormat="1" x14ac:dyDescent="0.35">
      <c r="A60" s="277"/>
      <c r="B60" s="869" t="str">
        <f>IF(Intro!$G$23="English",$O$16,$P$16)</f>
        <v>Select Yes or No</v>
      </c>
      <c r="C60" s="870"/>
      <c r="D60" s="640"/>
      <c r="E60" s="653"/>
      <c r="F60" s="653"/>
      <c r="G60" s="653"/>
      <c r="H60" s="653"/>
      <c r="I60" s="653"/>
      <c r="J60" s="653"/>
      <c r="K60" s="653"/>
      <c r="L60" s="654"/>
      <c r="O60" s="11"/>
    </row>
    <row r="61" spans="1:16" s="147" customFormat="1" x14ac:dyDescent="0.35">
      <c r="A61" s="277"/>
      <c r="B61" s="869"/>
      <c r="C61" s="870"/>
      <c r="D61" s="640"/>
      <c r="E61" s="653"/>
      <c r="F61" s="653"/>
      <c r="G61" s="653"/>
      <c r="H61" s="653"/>
      <c r="I61" s="653"/>
      <c r="J61" s="653"/>
      <c r="K61" s="653"/>
      <c r="L61" s="654"/>
      <c r="O61" s="11"/>
    </row>
    <row r="62" spans="1:16" s="147" customFormat="1" x14ac:dyDescent="0.35">
      <c r="A62" s="277"/>
      <c r="B62" s="871"/>
      <c r="C62" s="507"/>
      <c r="D62" s="640"/>
      <c r="E62" s="653"/>
      <c r="F62" s="653"/>
      <c r="G62" s="653"/>
      <c r="H62" s="653"/>
      <c r="I62" s="653"/>
      <c r="J62" s="653"/>
      <c r="K62" s="653"/>
      <c r="L62" s="654"/>
      <c r="O62" s="11"/>
    </row>
    <row r="63" spans="1:16" s="146" customFormat="1" x14ac:dyDescent="0.35">
      <c r="A63" s="39"/>
      <c r="B63" s="865"/>
      <c r="C63" s="866"/>
      <c r="D63" s="640"/>
      <c r="E63" s="653"/>
      <c r="F63" s="653"/>
      <c r="G63" s="653"/>
      <c r="H63" s="653"/>
      <c r="I63" s="653"/>
      <c r="J63" s="653"/>
      <c r="K63" s="653"/>
      <c r="L63" s="654"/>
      <c r="O63" s="161"/>
    </row>
    <row r="64" spans="1:16" s="146" customFormat="1" x14ac:dyDescent="0.35">
      <c r="A64" s="39"/>
      <c r="B64" s="863"/>
      <c r="C64" s="864"/>
      <c r="D64" s="640"/>
      <c r="E64" s="653"/>
      <c r="F64" s="653"/>
      <c r="G64" s="653"/>
      <c r="H64" s="653"/>
      <c r="I64" s="653"/>
      <c r="J64" s="653"/>
      <c r="K64" s="653"/>
      <c r="L64" s="654"/>
      <c r="O64" s="161"/>
    </row>
    <row r="65" spans="1:16" s="146" customFormat="1" x14ac:dyDescent="0.35">
      <c r="A65" s="39"/>
      <c r="B65" s="863"/>
      <c r="C65" s="864"/>
      <c r="D65" s="640"/>
      <c r="E65" s="653"/>
      <c r="F65" s="653"/>
      <c r="G65" s="653"/>
      <c r="H65" s="653"/>
      <c r="I65" s="653"/>
      <c r="J65" s="653"/>
      <c r="K65" s="653"/>
      <c r="L65" s="654"/>
      <c r="O65" s="161"/>
    </row>
    <row r="66" spans="1:16" s="146" customFormat="1" x14ac:dyDescent="0.35">
      <c r="A66" s="39"/>
      <c r="B66" s="863"/>
      <c r="C66" s="864"/>
      <c r="D66" s="640"/>
      <c r="E66" s="653"/>
      <c r="F66" s="653"/>
      <c r="G66" s="653"/>
      <c r="H66" s="653"/>
      <c r="I66" s="653"/>
      <c r="J66" s="653"/>
      <c r="K66" s="653"/>
      <c r="L66" s="654"/>
      <c r="O66" s="161"/>
    </row>
    <row r="67" spans="1:16" s="147" customFormat="1" x14ac:dyDescent="0.35">
      <c r="A67" s="277"/>
      <c r="B67" s="867"/>
      <c r="C67" s="868"/>
      <c r="D67" s="551"/>
      <c r="E67" s="552"/>
      <c r="F67" s="552"/>
      <c r="G67" s="552"/>
      <c r="H67" s="552"/>
      <c r="I67" s="552"/>
      <c r="J67" s="552"/>
      <c r="K67" s="552"/>
      <c r="L67" s="553"/>
      <c r="O67" s="11"/>
    </row>
    <row r="68" spans="1:16" s="147" customFormat="1" ht="14.25" customHeight="1" x14ac:dyDescent="0.35">
      <c r="A68" s="277"/>
      <c r="B68" s="859" t="str">
        <f>IF(Intro!$G$23="English",O68,P68)</f>
        <v>Employees’ wages</v>
      </c>
      <c r="C68" s="860"/>
      <c r="D68" s="548"/>
      <c r="E68" s="549"/>
      <c r="F68" s="549"/>
      <c r="G68" s="549"/>
      <c r="H68" s="549"/>
      <c r="I68" s="549"/>
      <c r="J68" s="549"/>
      <c r="K68" s="549"/>
      <c r="L68" s="550"/>
      <c r="O68" s="11" t="s">
        <v>244</v>
      </c>
      <c r="P68" s="11" t="s">
        <v>245</v>
      </c>
    </row>
    <row r="69" spans="1:16" s="147" customFormat="1" x14ac:dyDescent="0.35">
      <c r="A69" s="277"/>
      <c r="B69" s="861"/>
      <c r="C69" s="862"/>
      <c r="D69" s="640"/>
      <c r="E69" s="653"/>
      <c r="F69" s="653"/>
      <c r="G69" s="653"/>
      <c r="H69" s="653"/>
      <c r="I69" s="653"/>
      <c r="J69" s="653"/>
      <c r="K69" s="653"/>
      <c r="L69" s="654"/>
      <c r="O69" s="11"/>
    </row>
    <row r="70" spans="1:16" s="147" customFormat="1" x14ac:dyDescent="0.35">
      <c r="A70" s="277"/>
      <c r="B70" s="869" t="str">
        <f>IF(Intro!$G$23="English",$O$16,$P$16)</f>
        <v>Select Yes or No</v>
      </c>
      <c r="C70" s="870"/>
      <c r="D70" s="640"/>
      <c r="E70" s="653"/>
      <c r="F70" s="653"/>
      <c r="G70" s="653"/>
      <c r="H70" s="653"/>
      <c r="I70" s="653"/>
      <c r="J70" s="653"/>
      <c r="K70" s="653"/>
      <c r="L70" s="654"/>
      <c r="O70" s="11"/>
    </row>
    <row r="71" spans="1:16" s="147" customFormat="1" x14ac:dyDescent="0.35">
      <c r="A71" s="277"/>
      <c r="B71" s="869"/>
      <c r="C71" s="870"/>
      <c r="D71" s="640"/>
      <c r="E71" s="653"/>
      <c r="F71" s="653"/>
      <c r="G71" s="653"/>
      <c r="H71" s="653"/>
      <c r="I71" s="653"/>
      <c r="J71" s="653"/>
      <c r="K71" s="653"/>
      <c r="L71" s="654"/>
      <c r="O71" s="11"/>
    </row>
    <row r="72" spans="1:16" s="147" customFormat="1" x14ac:dyDescent="0.35">
      <c r="A72" s="277"/>
      <c r="B72" s="871"/>
      <c r="C72" s="507"/>
      <c r="D72" s="640"/>
      <c r="E72" s="653"/>
      <c r="F72" s="653"/>
      <c r="G72" s="653"/>
      <c r="H72" s="653"/>
      <c r="I72" s="653"/>
      <c r="J72" s="653"/>
      <c r="K72" s="653"/>
      <c r="L72" s="654"/>
      <c r="O72" s="11"/>
    </row>
    <row r="73" spans="1:16" s="146" customFormat="1" x14ac:dyDescent="0.35">
      <c r="A73" s="39"/>
      <c r="B73" s="865"/>
      <c r="C73" s="866"/>
      <c r="D73" s="640"/>
      <c r="E73" s="653"/>
      <c r="F73" s="653"/>
      <c r="G73" s="653"/>
      <c r="H73" s="653"/>
      <c r="I73" s="653"/>
      <c r="J73" s="653"/>
      <c r="K73" s="653"/>
      <c r="L73" s="654"/>
      <c r="O73" s="161"/>
    </row>
    <row r="74" spans="1:16" s="146" customFormat="1" x14ac:dyDescent="0.35">
      <c r="A74" s="39"/>
      <c r="B74" s="863"/>
      <c r="C74" s="864"/>
      <c r="D74" s="640"/>
      <c r="E74" s="653"/>
      <c r="F74" s="653"/>
      <c r="G74" s="653"/>
      <c r="H74" s="653"/>
      <c r="I74" s="653"/>
      <c r="J74" s="653"/>
      <c r="K74" s="653"/>
      <c r="L74" s="654"/>
      <c r="O74" s="161"/>
    </row>
    <row r="75" spans="1:16" s="146" customFormat="1" x14ac:dyDescent="0.35">
      <c r="A75" s="39"/>
      <c r="B75" s="863"/>
      <c r="C75" s="864"/>
      <c r="D75" s="640"/>
      <c r="E75" s="653"/>
      <c r="F75" s="653"/>
      <c r="G75" s="653"/>
      <c r="H75" s="653"/>
      <c r="I75" s="653"/>
      <c r="J75" s="653"/>
      <c r="K75" s="653"/>
      <c r="L75" s="654"/>
      <c r="O75" s="161"/>
    </row>
    <row r="76" spans="1:16" s="146" customFormat="1" x14ac:dyDescent="0.35">
      <c r="A76" s="39"/>
      <c r="B76" s="863"/>
      <c r="C76" s="864"/>
      <c r="D76" s="640"/>
      <c r="E76" s="653"/>
      <c r="F76" s="653"/>
      <c r="G76" s="653"/>
      <c r="H76" s="653"/>
      <c r="I76" s="653"/>
      <c r="J76" s="653"/>
      <c r="K76" s="653"/>
      <c r="L76" s="654"/>
      <c r="O76" s="161"/>
    </row>
    <row r="77" spans="1:16" s="147" customFormat="1" x14ac:dyDescent="0.35">
      <c r="A77" s="277"/>
      <c r="B77" s="867"/>
      <c r="C77" s="868"/>
      <c r="D77" s="551"/>
      <c r="E77" s="552"/>
      <c r="F77" s="552"/>
      <c r="G77" s="552"/>
      <c r="H77" s="552"/>
      <c r="I77" s="552"/>
      <c r="J77" s="552"/>
      <c r="K77" s="552"/>
      <c r="L77" s="553"/>
      <c r="O77" s="11"/>
    </row>
    <row r="78" spans="1:16" s="147" customFormat="1" x14ac:dyDescent="0.35">
      <c r="A78" s="277"/>
      <c r="B78" s="859" t="str">
        <f>IF(Intro!$G$23="English",O78,P78)</f>
        <v>Hours worked</v>
      </c>
      <c r="C78" s="860"/>
      <c r="D78" s="548"/>
      <c r="E78" s="549"/>
      <c r="F78" s="549"/>
      <c r="G78" s="549"/>
      <c r="H78" s="549"/>
      <c r="I78" s="549"/>
      <c r="J78" s="549"/>
      <c r="K78" s="549"/>
      <c r="L78" s="550"/>
      <c r="O78" s="11" t="s">
        <v>246</v>
      </c>
      <c r="P78" s="11" t="s">
        <v>247</v>
      </c>
    </row>
    <row r="79" spans="1:16" s="147" customFormat="1" x14ac:dyDescent="0.35">
      <c r="A79" s="277"/>
      <c r="B79" s="861"/>
      <c r="C79" s="862"/>
      <c r="D79" s="640"/>
      <c r="E79" s="653"/>
      <c r="F79" s="653"/>
      <c r="G79" s="653"/>
      <c r="H79" s="653"/>
      <c r="I79" s="653"/>
      <c r="J79" s="653"/>
      <c r="K79" s="653"/>
      <c r="L79" s="654"/>
      <c r="O79" s="11"/>
    </row>
    <row r="80" spans="1:16" s="147" customFormat="1" x14ac:dyDescent="0.35">
      <c r="A80" s="277"/>
      <c r="B80" s="869" t="str">
        <f>IF(Intro!$G$23="English",$O$16,$P$16)</f>
        <v>Select Yes or No</v>
      </c>
      <c r="C80" s="870"/>
      <c r="D80" s="640"/>
      <c r="E80" s="653"/>
      <c r="F80" s="653"/>
      <c r="G80" s="653"/>
      <c r="H80" s="653"/>
      <c r="I80" s="653"/>
      <c r="J80" s="653"/>
      <c r="K80" s="653"/>
      <c r="L80" s="654"/>
      <c r="O80" s="11"/>
    </row>
    <row r="81" spans="1:16" s="147" customFormat="1" x14ac:dyDescent="0.35">
      <c r="A81" s="277"/>
      <c r="B81" s="869"/>
      <c r="C81" s="870"/>
      <c r="D81" s="640"/>
      <c r="E81" s="653"/>
      <c r="F81" s="653"/>
      <c r="G81" s="653"/>
      <c r="H81" s="653"/>
      <c r="I81" s="653"/>
      <c r="J81" s="653"/>
      <c r="K81" s="653"/>
      <c r="L81" s="654"/>
      <c r="O81" s="11"/>
    </row>
    <row r="82" spans="1:16" s="147" customFormat="1" x14ac:dyDescent="0.35">
      <c r="A82" s="277"/>
      <c r="B82" s="871"/>
      <c r="C82" s="507"/>
      <c r="D82" s="640"/>
      <c r="E82" s="653"/>
      <c r="F82" s="653"/>
      <c r="G82" s="653"/>
      <c r="H82" s="653"/>
      <c r="I82" s="653"/>
      <c r="J82" s="653"/>
      <c r="K82" s="653"/>
      <c r="L82" s="654"/>
      <c r="O82" s="11"/>
    </row>
    <row r="83" spans="1:16" s="146" customFormat="1" x14ac:dyDescent="0.35">
      <c r="A83" s="39"/>
      <c r="B83" s="865"/>
      <c r="C83" s="866"/>
      <c r="D83" s="640"/>
      <c r="E83" s="653"/>
      <c r="F83" s="653"/>
      <c r="G83" s="653"/>
      <c r="H83" s="653"/>
      <c r="I83" s="653"/>
      <c r="J83" s="653"/>
      <c r="K83" s="653"/>
      <c r="L83" s="654"/>
      <c r="O83" s="161"/>
    </row>
    <row r="84" spans="1:16" s="146" customFormat="1" x14ac:dyDescent="0.35">
      <c r="A84" s="39"/>
      <c r="B84" s="863"/>
      <c r="C84" s="864"/>
      <c r="D84" s="640"/>
      <c r="E84" s="653"/>
      <c r="F84" s="653"/>
      <c r="G84" s="653"/>
      <c r="H84" s="653"/>
      <c r="I84" s="653"/>
      <c r="J84" s="653"/>
      <c r="K84" s="653"/>
      <c r="L84" s="654"/>
      <c r="O84" s="161"/>
    </row>
    <row r="85" spans="1:16" s="146" customFormat="1" x14ac:dyDescent="0.35">
      <c r="A85" s="39"/>
      <c r="B85" s="863"/>
      <c r="C85" s="864"/>
      <c r="D85" s="640"/>
      <c r="E85" s="653"/>
      <c r="F85" s="653"/>
      <c r="G85" s="653"/>
      <c r="H85" s="653"/>
      <c r="I85" s="653"/>
      <c r="J85" s="653"/>
      <c r="K85" s="653"/>
      <c r="L85" s="654"/>
      <c r="O85" s="161"/>
    </row>
    <row r="86" spans="1:16" s="146" customFormat="1" x14ac:dyDescent="0.35">
      <c r="A86" s="39"/>
      <c r="B86" s="863"/>
      <c r="C86" s="864"/>
      <c r="D86" s="640"/>
      <c r="E86" s="653"/>
      <c r="F86" s="653"/>
      <c r="G86" s="653"/>
      <c r="H86" s="653"/>
      <c r="I86" s="653"/>
      <c r="J86" s="653"/>
      <c r="K86" s="653"/>
      <c r="L86" s="654"/>
      <c r="O86" s="161"/>
    </row>
    <row r="87" spans="1:16" s="147" customFormat="1" x14ac:dyDescent="0.35">
      <c r="A87" s="277"/>
      <c r="B87" s="867"/>
      <c r="C87" s="868"/>
      <c r="D87" s="551"/>
      <c r="E87" s="552"/>
      <c r="F87" s="552"/>
      <c r="G87" s="552"/>
      <c r="H87" s="552"/>
      <c r="I87" s="552"/>
      <c r="J87" s="552"/>
      <c r="K87" s="552"/>
      <c r="L87" s="553"/>
      <c r="O87" s="11"/>
    </row>
    <row r="88" spans="1:16" s="147" customFormat="1" x14ac:dyDescent="0.35">
      <c r="A88" s="277"/>
      <c r="B88" s="859" t="str">
        <f>IF(Intro!$G$23="English",O88,P88)</f>
        <v>Pension plans</v>
      </c>
      <c r="C88" s="860"/>
      <c r="D88" s="548"/>
      <c r="E88" s="549"/>
      <c r="F88" s="549"/>
      <c r="G88" s="549"/>
      <c r="H88" s="549"/>
      <c r="I88" s="549"/>
      <c r="J88" s="549"/>
      <c r="K88" s="549"/>
      <c r="L88" s="550"/>
      <c r="O88" s="11" t="s">
        <v>248</v>
      </c>
      <c r="P88" s="11" t="s">
        <v>249</v>
      </c>
    </row>
    <row r="89" spans="1:16" s="147" customFormat="1" x14ac:dyDescent="0.35">
      <c r="A89" s="277"/>
      <c r="B89" s="861"/>
      <c r="C89" s="862"/>
      <c r="D89" s="640"/>
      <c r="E89" s="653"/>
      <c r="F89" s="653"/>
      <c r="G89" s="653"/>
      <c r="H89" s="653"/>
      <c r="I89" s="653"/>
      <c r="J89" s="653"/>
      <c r="K89" s="653"/>
      <c r="L89" s="654"/>
      <c r="O89" s="11"/>
    </row>
    <row r="90" spans="1:16" s="147" customFormat="1" x14ac:dyDescent="0.35">
      <c r="A90" s="277"/>
      <c r="B90" s="869" t="str">
        <f>IF(Intro!$G$23="English",$O$16,$P$16)</f>
        <v>Select Yes or No</v>
      </c>
      <c r="C90" s="870"/>
      <c r="D90" s="640"/>
      <c r="E90" s="653"/>
      <c r="F90" s="653"/>
      <c r="G90" s="653"/>
      <c r="H90" s="653"/>
      <c r="I90" s="653"/>
      <c r="J90" s="653"/>
      <c r="K90" s="653"/>
      <c r="L90" s="654"/>
      <c r="O90" s="11"/>
    </row>
    <row r="91" spans="1:16" s="147" customFormat="1" x14ac:dyDescent="0.35">
      <c r="A91" s="277"/>
      <c r="B91" s="869"/>
      <c r="C91" s="870"/>
      <c r="D91" s="640"/>
      <c r="E91" s="653"/>
      <c r="F91" s="653"/>
      <c r="G91" s="653"/>
      <c r="H91" s="653"/>
      <c r="I91" s="653"/>
      <c r="J91" s="653"/>
      <c r="K91" s="653"/>
      <c r="L91" s="654"/>
      <c r="O91" s="11"/>
    </row>
    <row r="92" spans="1:16" s="147" customFormat="1" x14ac:dyDescent="0.35">
      <c r="A92" s="277"/>
      <c r="B92" s="871"/>
      <c r="C92" s="507"/>
      <c r="D92" s="640"/>
      <c r="E92" s="653"/>
      <c r="F92" s="653"/>
      <c r="G92" s="653"/>
      <c r="H92" s="653"/>
      <c r="I92" s="653"/>
      <c r="J92" s="653"/>
      <c r="K92" s="653"/>
      <c r="L92" s="654"/>
      <c r="O92" s="11"/>
    </row>
    <row r="93" spans="1:16" s="146" customFormat="1" x14ac:dyDescent="0.35">
      <c r="A93" s="39"/>
      <c r="B93" s="865"/>
      <c r="C93" s="866"/>
      <c r="D93" s="640"/>
      <c r="E93" s="653"/>
      <c r="F93" s="653"/>
      <c r="G93" s="653"/>
      <c r="H93" s="653"/>
      <c r="I93" s="653"/>
      <c r="J93" s="653"/>
      <c r="K93" s="653"/>
      <c r="L93" s="654"/>
      <c r="O93" s="161"/>
    </row>
    <row r="94" spans="1:16" s="146" customFormat="1" x14ac:dyDescent="0.35">
      <c r="A94" s="39"/>
      <c r="B94" s="863"/>
      <c r="C94" s="864"/>
      <c r="D94" s="640"/>
      <c r="E94" s="653"/>
      <c r="F94" s="653"/>
      <c r="G94" s="653"/>
      <c r="H94" s="653"/>
      <c r="I94" s="653"/>
      <c r="J94" s="653"/>
      <c r="K94" s="653"/>
      <c r="L94" s="654"/>
      <c r="O94" s="161"/>
    </row>
    <row r="95" spans="1:16" s="146" customFormat="1" x14ac:dyDescent="0.35">
      <c r="A95" s="39"/>
      <c r="B95" s="863"/>
      <c r="C95" s="864"/>
      <c r="D95" s="640"/>
      <c r="E95" s="653"/>
      <c r="F95" s="653"/>
      <c r="G95" s="653"/>
      <c r="H95" s="653"/>
      <c r="I95" s="653"/>
      <c r="J95" s="653"/>
      <c r="K95" s="653"/>
      <c r="L95" s="654"/>
      <c r="O95" s="161"/>
    </row>
    <row r="96" spans="1:16" s="146" customFormat="1" x14ac:dyDescent="0.35">
      <c r="A96" s="39"/>
      <c r="B96" s="863"/>
      <c r="C96" s="864"/>
      <c r="D96" s="640"/>
      <c r="E96" s="653"/>
      <c r="F96" s="653"/>
      <c r="G96" s="653"/>
      <c r="H96" s="653"/>
      <c r="I96" s="653"/>
      <c r="J96" s="653"/>
      <c r="K96" s="653"/>
      <c r="L96" s="654"/>
      <c r="O96" s="161"/>
    </row>
    <row r="97" spans="1:16" s="147" customFormat="1" x14ac:dyDescent="0.35">
      <c r="A97" s="277"/>
      <c r="B97" s="867"/>
      <c r="C97" s="868"/>
      <c r="D97" s="551"/>
      <c r="E97" s="552"/>
      <c r="F97" s="552"/>
      <c r="G97" s="552"/>
      <c r="H97" s="552"/>
      <c r="I97" s="552"/>
      <c r="J97" s="552"/>
      <c r="K97" s="552"/>
      <c r="L97" s="553"/>
      <c r="O97" s="11"/>
    </row>
    <row r="98" spans="1:16" s="147" customFormat="1" x14ac:dyDescent="0.35">
      <c r="A98" s="277"/>
      <c r="B98" s="859" t="str">
        <f>IF(Intro!$G$23="English",O98,P98)</f>
        <v>Benefits</v>
      </c>
      <c r="C98" s="860"/>
      <c r="D98" s="548"/>
      <c r="E98" s="549"/>
      <c r="F98" s="549"/>
      <c r="G98" s="549"/>
      <c r="H98" s="549"/>
      <c r="I98" s="549"/>
      <c r="J98" s="549"/>
      <c r="K98" s="549"/>
      <c r="L98" s="550"/>
      <c r="O98" s="11" t="s">
        <v>250</v>
      </c>
      <c r="P98" s="11" t="s">
        <v>251</v>
      </c>
    </row>
    <row r="99" spans="1:16" s="147" customFormat="1" x14ac:dyDescent="0.35">
      <c r="A99" s="277"/>
      <c r="B99" s="861"/>
      <c r="C99" s="862"/>
      <c r="D99" s="640"/>
      <c r="E99" s="653"/>
      <c r="F99" s="653"/>
      <c r="G99" s="653"/>
      <c r="H99" s="653"/>
      <c r="I99" s="653"/>
      <c r="J99" s="653"/>
      <c r="K99" s="653"/>
      <c r="L99" s="654"/>
      <c r="O99" s="11"/>
    </row>
    <row r="100" spans="1:16" s="147" customFormat="1" x14ac:dyDescent="0.35">
      <c r="A100" s="277"/>
      <c r="B100" s="869" t="str">
        <f>IF(Intro!$G$23="English",$O$16,$P$16)</f>
        <v>Select Yes or No</v>
      </c>
      <c r="C100" s="870"/>
      <c r="D100" s="640"/>
      <c r="E100" s="653"/>
      <c r="F100" s="653"/>
      <c r="G100" s="653"/>
      <c r="H100" s="653"/>
      <c r="I100" s="653"/>
      <c r="J100" s="653"/>
      <c r="K100" s="653"/>
      <c r="L100" s="654"/>
      <c r="O100" s="11"/>
    </row>
    <row r="101" spans="1:16" s="147" customFormat="1" x14ac:dyDescent="0.35">
      <c r="A101" s="277"/>
      <c r="B101" s="869"/>
      <c r="C101" s="870"/>
      <c r="D101" s="640"/>
      <c r="E101" s="653"/>
      <c r="F101" s="653"/>
      <c r="G101" s="653"/>
      <c r="H101" s="653"/>
      <c r="I101" s="653"/>
      <c r="J101" s="653"/>
      <c r="K101" s="653"/>
      <c r="L101" s="654"/>
      <c r="O101" s="11"/>
    </row>
    <row r="102" spans="1:16" s="147" customFormat="1" x14ac:dyDescent="0.35">
      <c r="A102" s="277"/>
      <c r="B102" s="871"/>
      <c r="C102" s="507"/>
      <c r="D102" s="640"/>
      <c r="E102" s="653"/>
      <c r="F102" s="653"/>
      <c r="G102" s="653"/>
      <c r="H102" s="653"/>
      <c r="I102" s="653"/>
      <c r="J102" s="653"/>
      <c r="K102" s="653"/>
      <c r="L102" s="654"/>
      <c r="O102" s="11"/>
    </row>
    <row r="103" spans="1:16" s="146" customFormat="1" x14ac:dyDescent="0.35">
      <c r="A103" s="39"/>
      <c r="B103" s="865"/>
      <c r="C103" s="866"/>
      <c r="D103" s="640"/>
      <c r="E103" s="653"/>
      <c r="F103" s="653"/>
      <c r="G103" s="653"/>
      <c r="H103" s="653"/>
      <c r="I103" s="653"/>
      <c r="J103" s="653"/>
      <c r="K103" s="653"/>
      <c r="L103" s="654"/>
      <c r="O103" s="161"/>
    </row>
    <row r="104" spans="1:16" s="146" customFormat="1" x14ac:dyDescent="0.35">
      <c r="A104" s="39"/>
      <c r="B104" s="863"/>
      <c r="C104" s="864"/>
      <c r="D104" s="640"/>
      <c r="E104" s="653"/>
      <c r="F104" s="653"/>
      <c r="G104" s="653"/>
      <c r="H104" s="653"/>
      <c r="I104" s="653"/>
      <c r="J104" s="653"/>
      <c r="K104" s="653"/>
      <c r="L104" s="654"/>
      <c r="O104" s="161"/>
    </row>
    <row r="105" spans="1:16" s="146" customFormat="1" x14ac:dyDescent="0.35">
      <c r="A105" s="39"/>
      <c r="B105" s="863"/>
      <c r="C105" s="864"/>
      <c r="D105" s="640"/>
      <c r="E105" s="653"/>
      <c r="F105" s="653"/>
      <c r="G105" s="653"/>
      <c r="H105" s="653"/>
      <c r="I105" s="653"/>
      <c r="J105" s="653"/>
      <c r="K105" s="653"/>
      <c r="L105" s="654"/>
      <c r="O105" s="161"/>
    </row>
    <row r="106" spans="1:16" s="146" customFormat="1" x14ac:dyDescent="0.35">
      <c r="A106" s="39"/>
      <c r="B106" s="863"/>
      <c r="C106" s="864"/>
      <c r="D106" s="640"/>
      <c r="E106" s="653"/>
      <c r="F106" s="653"/>
      <c r="G106" s="653"/>
      <c r="H106" s="653"/>
      <c r="I106" s="653"/>
      <c r="J106" s="653"/>
      <c r="K106" s="653"/>
      <c r="L106" s="654"/>
      <c r="O106" s="161"/>
    </row>
    <row r="107" spans="1:16" s="147" customFormat="1" x14ac:dyDescent="0.35">
      <c r="A107" s="277"/>
      <c r="B107" s="867"/>
      <c r="C107" s="868"/>
      <c r="D107" s="551"/>
      <c r="E107" s="552"/>
      <c r="F107" s="552"/>
      <c r="G107" s="552"/>
      <c r="H107" s="552"/>
      <c r="I107" s="552"/>
      <c r="J107" s="552"/>
      <c r="K107" s="552"/>
      <c r="L107" s="553"/>
      <c r="O107" s="11"/>
    </row>
    <row r="108" spans="1:16" s="147" customFormat="1" ht="14.25" customHeight="1" x14ac:dyDescent="0.35">
      <c r="A108" s="277"/>
      <c r="B108" s="859" t="str">
        <f>IF(Intro!$G$23="English",O108,P108)</f>
        <v>Worker training and safety</v>
      </c>
      <c r="C108" s="860"/>
      <c r="D108" s="548"/>
      <c r="E108" s="549"/>
      <c r="F108" s="549"/>
      <c r="G108" s="549"/>
      <c r="H108" s="549"/>
      <c r="I108" s="549"/>
      <c r="J108" s="549"/>
      <c r="K108" s="549"/>
      <c r="L108" s="550"/>
      <c r="O108" s="11" t="s">
        <v>252</v>
      </c>
      <c r="P108" s="11" t="s">
        <v>253</v>
      </c>
    </row>
    <row r="109" spans="1:16" s="147" customFormat="1" x14ac:dyDescent="0.35">
      <c r="A109" s="277"/>
      <c r="B109" s="861"/>
      <c r="C109" s="862"/>
      <c r="D109" s="640"/>
      <c r="E109" s="653"/>
      <c r="F109" s="653"/>
      <c r="G109" s="653"/>
      <c r="H109" s="653"/>
      <c r="I109" s="653"/>
      <c r="J109" s="653"/>
      <c r="K109" s="653"/>
      <c r="L109" s="654"/>
      <c r="O109" s="11"/>
    </row>
    <row r="110" spans="1:16" s="147" customFormat="1" x14ac:dyDescent="0.35">
      <c r="A110" s="277"/>
      <c r="B110" s="869" t="str">
        <f>IF(Intro!$G$23="English",$O$16,$P$16)</f>
        <v>Select Yes or No</v>
      </c>
      <c r="C110" s="870"/>
      <c r="D110" s="640"/>
      <c r="E110" s="653"/>
      <c r="F110" s="653"/>
      <c r="G110" s="653"/>
      <c r="H110" s="653"/>
      <c r="I110" s="653"/>
      <c r="J110" s="653"/>
      <c r="K110" s="653"/>
      <c r="L110" s="654"/>
      <c r="O110" s="11"/>
    </row>
    <row r="111" spans="1:16" s="147" customFormat="1" x14ac:dyDescent="0.35">
      <c r="A111" s="277"/>
      <c r="B111" s="869"/>
      <c r="C111" s="870"/>
      <c r="D111" s="640"/>
      <c r="E111" s="653"/>
      <c r="F111" s="653"/>
      <c r="G111" s="653"/>
      <c r="H111" s="653"/>
      <c r="I111" s="653"/>
      <c r="J111" s="653"/>
      <c r="K111" s="653"/>
      <c r="L111" s="654"/>
      <c r="O111" s="11"/>
    </row>
    <row r="112" spans="1:16" s="147" customFormat="1" x14ac:dyDescent="0.35">
      <c r="A112" s="277"/>
      <c r="B112" s="871"/>
      <c r="C112" s="507"/>
      <c r="D112" s="640"/>
      <c r="E112" s="653"/>
      <c r="F112" s="653"/>
      <c r="G112" s="653"/>
      <c r="H112" s="653"/>
      <c r="I112" s="653"/>
      <c r="J112" s="653"/>
      <c r="K112" s="653"/>
      <c r="L112" s="654"/>
      <c r="O112" s="11"/>
    </row>
    <row r="113" spans="1:16" s="146" customFormat="1" x14ac:dyDescent="0.35">
      <c r="A113" s="39"/>
      <c r="B113" s="865"/>
      <c r="C113" s="866"/>
      <c r="D113" s="640"/>
      <c r="E113" s="653"/>
      <c r="F113" s="653"/>
      <c r="G113" s="653"/>
      <c r="H113" s="653"/>
      <c r="I113" s="653"/>
      <c r="J113" s="653"/>
      <c r="K113" s="653"/>
      <c r="L113" s="654"/>
      <c r="O113" s="161"/>
    </row>
    <row r="114" spans="1:16" s="146" customFormat="1" x14ac:dyDescent="0.35">
      <c r="A114" s="39"/>
      <c r="B114" s="863"/>
      <c r="C114" s="864"/>
      <c r="D114" s="640"/>
      <c r="E114" s="653"/>
      <c r="F114" s="653"/>
      <c r="G114" s="653"/>
      <c r="H114" s="653"/>
      <c r="I114" s="653"/>
      <c r="J114" s="653"/>
      <c r="K114" s="653"/>
      <c r="L114" s="654"/>
      <c r="O114" s="161"/>
    </row>
    <row r="115" spans="1:16" s="146" customFormat="1" x14ac:dyDescent="0.35">
      <c r="A115" s="39"/>
      <c r="B115" s="863"/>
      <c r="C115" s="864"/>
      <c r="D115" s="640"/>
      <c r="E115" s="653"/>
      <c r="F115" s="653"/>
      <c r="G115" s="653"/>
      <c r="H115" s="653"/>
      <c r="I115" s="653"/>
      <c r="J115" s="653"/>
      <c r="K115" s="653"/>
      <c r="L115" s="654"/>
      <c r="O115" s="161"/>
    </row>
    <row r="116" spans="1:16" s="146" customFormat="1" x14ac:dyDescent="0.35">
      <c r="A116" s="39"/>
      <c r="B116" s="863"/>
      <c r="C116" s="864"/>
      <c r="D116" s="640"/>
      <c r="E116" s="653"/>
      <c r="F116" s="653"/>
      <c r="G116" s="653"/>
      <c r="H116" s="653"/>
      <c r="I116" s="653"/>
      <c r="J116" s="653"/>
      <c r="K116" s="653"/>
      <c r="L116" s="654"/>
      <c r="O116" s="161"/>
    </row>
    <row r="117" spans="1:16" s="147" customFormat="1" x14ac:dyDescent="0.35">
      <c r="A117" s="277"/>
      <c r="B117" s="867"/>
      <c r="C117" s="868"/>
      <c r="D117" s="551"/>
      <c r="E117" s="552"/>
      <c r="F117" s="552"/>
      <c r="G117" s="552"/>
      <c r="H117" s="552"/>
      <c r="I117" s="552"/>
      <c r="J117" s="552"/>
      <c r="K117" s="552"/>
      <c r="L117" s="553"/>
      <c r="O117" s="11"/>
    </row>
    <row r="118" spans="1:16" s="147" customFormat="1" ht="14.25" customHeight="1" x14ac:dyDescent="0.35">
      <c r="A118" s="277"/>
      <c r="B118" s="859" t="str">
        <f>IF(Intro!$G$23="English",O118,P118)</f>
        <v>Other relevant factors</v>
      </c>
      <c r="C118" s="860"/>
      <c r="D118" s="548"/>
      <c r="E118" s="549"/>
      <c r="F118" s="549"/>
      <c r="G118" s="549"/>
      <c r="H118" s="549"/>
      <c r="I118" s="549"/>
      <c r="J118" s="549"/>
      <c r="K118" s="549"/>
      <c r="L118" s="550"/>
      <c r="O118" s="11" t="s">
        <v>96</v>
      </c>
      <c r="P118" s="11" t="s">
        <v>97</v>
      </c>
    </row>
    <row r="119" spans="1:16" s="147" customFormat="1" x14ac:dyDescent="0.35">
      <c r="A119" s="277"/>
      <c r="B119" s="861"/>
      <c r="C119" s="862"/>
      <c r="D119" s="640"/>
      <c r="E119" s="653"/>
      <c r="F119" s="653"/>
      <c r="G119" s="653"/>
      <c r="H119" s="653"/>
      <c r="I119" s="653"/>
      <c r="J119" s="653"/>
      <c r="K119" s="653"/>
      <c r="L119" s="654"/>
      <c r="O119" s="11"/>
    </row>
    <row r="120" spans="1:16" s="147" customFormat="1" x14ac:dyDescent="0.35">
      <c r="A120" s="277"/>
      <c r="B120" s="869" t="str">
        <f>IF(Intro!$G$23="English",$O$16,$P$16)</f>
        <v>Select Yes or No</v>
      </c>
      <c r="C120" s="870"/>
      <c r="D120" s="640"/>
      <c r="E120" s="653"/>
      <c r="F120" s="653"/>
      <c r="G120" s="653"/>
      <c r="H120" s="653"/>
      <c r="I120" s="653"/>
      <c r="J120" s="653"/>
      <c r="K120" s="653"/>
      <c r="L120" s="654"/>
      <c r="O120" s="11"/>
    </row>
    <row r="121" spans="1:16" s="147" customFormat="1" x14ac:dyDescent="0.35">
      <c r="A121" s="277"/>
      <c r="B121" s="869"/>
      <c r="C121" s="870"/>
      <c r="D121" s="640"/>
      <c r="E121" s="653"/>
      <c r="F121" s="653"/>
      <c r="G121" s="653"/>
      <c r="H121" s="653"/>
      <c r="I121" s="653"/>
      <c r="J121" s="653"/>
      <c r="K121" s="653"/>
      <c r="L121" s="654"/>
      <c r="O121" s="11"/>
    </row>
    <row r="122" spans="1:16" s="147" customFormat="1" x14ac:dyDescent="0.35">
      <c r="A122" s="277"/>
      <c r="B122" s="871"/>
      <c r="C122" s="507"/>
      <c r="D122" s="640"/>
      <c r="E122" s="653"/>
      <c r="F122" s="653"/>
      <c r="G122" s="653"/>
      <c r="H122" s="653"/>
      <c r="I122" s="653"/>
      <c r="J122" s="653"/>
      <c r="K122" s="653"/>
      <c r="L122" s="654"/>
      <c r="O122" s="11"/>
    </row>
    <row r="123" spans="1:16" s="146" customFormat="1" x14ac:dyDescent="0.35">
      <c r="A123" s="39"/>
      <c r="B123" s="865"/>
      <c r="C123" s="866"/>
      <c r="D123" s="640"/>
      <c r="E123" s="653"/>
      <c r="F123" s="653"/>
      <c r="G123" s="653"/>
      <c r="H123" s="653"/>
      <c r="I123" s="653"/>
      <c r="J123" s="653"/>
      <c r="K123" s="653"/>
      <c r="L123" s="654"/>
      <c r="O123" s="161"/>
    </row>
    <row r="124" spans="1:16" s="146" customFormat="1" x14ac:dyDescent="0.35">
      <c r="A124" s="39"/>
      <c r="B124" s="863"/>
      <c r="C124" s="864"/>
      <c r="D124" s="640"/>
      <c r="E124" s="653"/>
      <c r="F124" s="653"/>
      <c r="G124" s="653"/>
      <c r="H124" s="653"/>
      <c r="I124" s="653"/>
      <c r="J124" s="653"/>
      <c r="K124" s="653"/>
      <c r="L124" s="654"/>
      <c r="O124" s="161"/>
    </row>
    <row r="125" spans="1:16" s="146" customFormat="1" x14ac:dyDescent="0.35">
      <c r="A125" s="39"/>
      <c r="B125" s="863"/>
      <c r="C125" s="864"/>
      <c r="D125" s="640"/>
      <c r="E125" s="653"/>
      <c r="F125" s="653"/>
      <c r="G125" s="653"/>
      <c r="H125" s="653"/>
      <c r="I125" s="653"/>
      <c r="J125" s="653"/>
      <c r="K125" s="653"/>
      <c r="L125" s="654"/>
      <c r="O125" s="161"/>
    </row>
    <row r="126" spans="1:16" s="146" customFormat="1" x14ac:dyDescent="0.35">
      <c r="A126" s="39"/>
      <c r="B126" s="863"/>
      <c r="C126" s="864"/>
      <c r="D126" s="640"/>
      <c r="E126" s="653"/>
      <c r="F126" s="653"/>
      <c r="G126" s="653"/>
      <c r="H126" s="653"/>
      <c r="I126" s="653"/>
      <c r="J126" s="653"/>
      <c r="K126" s="653"/>
      <c r="L126" s="654"/>
      <c r="O126" s="161"/>
    </row>
    <row r="127" spans="1:16" s="147" customFormat="1" x14ac:dyDescent="0.35">
      <c r="A127" s="277"/>
      <c r="B127" s="872"/>
      <c r="C127" s="873"/>
      <c r="D127" s="842"/>
      <c r="E127" s="843"/>
      <c r="F127" s="843"/>
      <c r="G127" s="843"/>
      <c r="H127" s="843"/>
      <c r="I127" s="843"/>
      <c r="J127" s="843"/>
      <c r="K127" s="843"/>
      <c r="L127" s="844"/>
      <c r="O127" s="11"/>
    </row>
  </sheetData>
  <mergeCells count="108">
    <mergeCell ref="D88:L97"/>
    <mergeCell ref="D78:L87"/>
    <mergeCell ref="D68:L77"/>
    <mergeCell ref="D58:L67"/>
    <mergeCell ref="B13:L13"/>
    <mergeCell ref="B38:C39"/>
    <mergeCell ref="B40:C41"/>
    <mergeCell ref="B42:C42"/>
    <mergeCell ref="B47:C47"/>
    <mergeCell ref="B15:L16"/>
    <mergeCell ref="D18:L27"/>
    <mergeCell ref="D28:L37"/>
    <mergeCell ref="B18:C19"/>
    <mergeCell ref="B20:C21"/>
    <mergeCell ref="B22:C22"/>
    <mergeCell ref="B27:C27"/>
    <mergeCell ref="B28:C29"/>
    <mergeCell ref="B30:C31"/>
    <mergeCell ref="B32:C32"/>
    <mergeCell ref="B37:C37"/>
    <mergeCell ref="B50:C51"/>
    <mergeCell ref="B52:C52"/>
    <mergeCell ref="B57:C57"/>
    <mergeCell ref="B58:C59"/>
    <mergeCell ref="D118:L127"/>
    <mergeCell ref="D108:L117"/>
    <mergeCell ref="D98:L107"/>
    <mergeCell ref="B98:C99"/>
    <mergeCell ref="B100:C101"/>
    <mergeCell ref="B102:C102"/>
    <mergeCell ref="B107:C107"/>
    <mergeCell ref="B108:C109"/>
    <mergeCell ref="B110:C111"/>
    <mergeCell ref="B112:C112"/>
    <mergeCell ref="B117:C117"/>
    <mergeCell ref="B118:C119"/>
    <mergeCell ref="B120:C121"/>
    <mergeCell ref="B122:C122"/>
    <mergeCell ref="B127:C127"/>
    <mergeCell ref="B103:C103"/>
    <mergeCell ref="B56:C56"/>
    <mergeCell ref="B12:L12"/>
    <mergeCell ref="B4:L4"/>
    <mergeCell ref="B5:L5"/>
    <mergeCell ref="B6:L6"/>
    <mergeCell ref="B9:L9"/>
    <mergeCell ref="B8:L8"/>
    <mergeCell ref="B10:L10"/>
    <mergeCell ref="D38:L47"/>
    <mergeCell ref="D48:L57"/>
    <mergeCell ref="B34:C34"/>
    <mergeCell ref="B35:C35"/>
    <mergeCell ref="B36:C36"/>
    <mergeCell ref="B43:C43"/>
    <mergeCell ref="B44:C44"/>
    <mergeCell ref="B23:C23"/>
    <mergeCell ref="B24:C24"/>
    <mergeCell ref="B25:C25"/>
    <mergeCell ref="B26:C26"/>
    <mergeCell ref="B33:C33"/>
    <mergeCell ref="B45:C45"/>
    <mergeCell ref="B46:C46"/>
    <mergeCell ref="B53:C53"/>
    <mergeCell ref="B54:C54"/>
    <mergeCell ref="B65:C65"/>
    <mergeCell ref="B66:C66"/>
    <mergeCell ref="B97:C97"/>
    <mergeCell ref="B94:C94"/>
    <mergeCell ref="B95:C95"/>
    <mergeCell ref="B96:C96"/>
    <mergeCell ref="B72:C72"/>
    <mergeCell ref="B77:C77"/>
    <mergeCell ref="B78:C79"/>
    <mergeCell ref="B80:C81"/>
    <mergeCell ref="B82:C82"/>
    <mergeCell ref="B73:C73"/>
    <mergeCell ref="B74:C74"/>
    <mergeCell ref="B75:C75"/>
    <mergeCell ref="B76:C76"/>
    <mergeCell ref="B83:C83"/>
    <mergeCell ref="B84:C84"/>
    <mergeCell ref="B85:C85"/>
    <mergeCell ref="B86:C86"/>
    <mergeCell ref="B93:C93"/>
    <mergeCell ref="B48:C49"/>
    <mergeCell ref="B126:C126"/>
    <mergeCell ref="B115:C115"/>
    <mergeCell ref="B116:C116"/>
    <mergeCell ref="B123:C123"/>
    <mergeCell ref="B124:C124"/>
    <mergeCell ref="B125:C125"/>
    <mergeCell ref="B104:C104"/>
    <mergeCell ref="B105:C105"/>
    <mergeCell ref="B106:C106"/>
    <mergeCell ref="B113:C113"/>
    <mergeCell ref="B114:C114"/>
    <mergeCell ref="B55:C55"/>
    <mergeCell ref="B87:C87"/>
    <mergeCell ref="B88:C89"/>
    <mergeCell ref="B90:C91"/>
    <mergeCell ref="B92:C92"/>
    <mergeCell ref="B60:C61"/>
    <mergeCell ref="B62:C62"/>
    <mergeCell ref="B67:C67"/>
    <mergeCell ref="B68:C69"/>
    <mergeCell ref="B70:C71"/>
    <mergeCell ref="B63:C63"/>
    <mergeCell ref="B64:C64"/>
  </mergeCells>
  <dataValidations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D18:L18 D28:L28 D38:L38 D48:L48 D58:L58 D68:L68 D78:L78 D88:L88 D98:L98 D108:L108 D118:L118" xr:uid="{3F69375E-B278-4A96-A079-4E06286DBEE7}">
      <formula1>1000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57" min="1" max="11" man="1"/>
    <brk id="10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9DAD8B-5C49-42DA-B901-3903F5D03FDA}">
          <x14:formula1>
            <xm:f>Variables!$D$30:$D$31</xm:f>
          </x14:formula1>
          <xm:sqref>B112:C112 B22:C22 B32:C32 B42:C42 B52:C52 B62:C62 B72:C72 B82:C82 B92:C92 B102:C102 B122:C122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54293-F3A3-400D-8260-F48FC5710383}">
  <sheetPr>
    <tabColor rgb="FF92D050"/>
    <pageSetUpPr fitToPage="1"/>
  </sheetPr>
  <dimension ref="A1:P62"/>
  <sheetViews>
    <sheetView showGridLines="0" zoomScaleNormal="100" workbookViewId="0"/>
  </sheetViews>
  <sheetFormatPr defaultColWidth="9.453125" defaultRowHeight="14" x14ac:dyDescent="0.35"/>
  <cols>
    <col min="1" max="1" width="1.54296875" style="12" customWidth="1"/>
    <col min="2" max="2" width="12.453125" style="22" customWidth="1"/>
    <col min="3" max="3" width="5.7265625" style="22" customWidth="1"/>
    <col min="4" max="4" width="18.54296875" style="22" customWidth="1"/>
    <col min="5" max="12" width="15.453125" style="22" customWidth="1"/>
    <col min="13" max="13" width="9" style="1" customWidth="1"/>
    <col min="14" max="14" width="9" style="2" customWidth="1"/>
    <col min="15" max="15" width="20.54296875" style="2" hidden="1" customWidth="1"/>
    <col min="16" max="16" width="23.453125" style="2" hidden="1" customWidth="1"/>
    <col min="17" max="20" width="9" style="2" customWidth="1"/>
    <col min="21" max="16384" width="9.453125" style="2"/>
  </cols>
  <sheetData>
    <row r="1" spans="1:16" x14ac:dyDescent="0.35">
      <c r="O1" s="3" t="s">
        <v>130</v>
      </c>
      <c r="P1" s="3" t="s">
        <v>131</v>
      </c>
    </row>
    <row r="2" spans="1:16" x14ac:dyDescent="0.35">
      <c r="B2" s="23" t="str">
        <f>'Pro 1'!B2</f>
        <v>PROTECTED</v>
      </c>
      <c r="O2" s="7"/>
      <c r="P2" s="7"/>
    </row>
    <row r="3" spans="1:16" x14ac:dyDescent="0.35">
      <c r="B3" s="24"/>
      <c r="O3" s="7"/>
      <c r="P3" s="7"/>
    </row>
    <row r="4" spans="1:16" s="7" customFormat="1" x14ac:dyDescent="0.35">
      <c r="A4" s="18"/>
      <c r="B4" s="583" t="str">
        <f>Info!B4</f>
        <v>PRODUCERS' QUESTIONNAIRE</v>
      </c>
      <c r="C4" s="583"/>
      <c r="D4" s="583"/>
      <c r="E4" s="583"/>
      <c r="F4" s="583"/>
      <c r="G4" s="583"/>
      <c r="H4" s="583"/>
      <c r="I4" s="583"/>
      <c r="J4" s="583"/>
      <c r="K4" s="583"/>
      <c r="L4" s="583"/>
      <c r="M4" s="19"/>
      <c r="N4" s="19"/>
      <c r="O4" s="15"/>
      <c r="P4" s="15"/>
    </row>
    <row r="5" spans="1:16" s="7" customFormat="1" x14ac:dyDescent="0.35">
      <c r="A5" s="18"/>
      <c r="B5" s="583" t="str">
        <f>Info!B5</f>
        <v>RR-2025-002</v>
      </c>
      <c r="C5" s="583"/>
      <c r="D5" s="583"/>
      <c r="E5" s="583"/>
      <c r="F5" s="583"/>
      <c r="G5" s="583"/>
      <c r="H5" s="583"/>
      <c r="I5" s="583"/>
      <c r="J5" s="583"/>
      <c r="K5" s="583"/>
      <c r="L5" s="583"/>
      <c r="M5" s="19"/>
      <c r="N5" s="19"/>
      <c r="O5" s="15"/>
      <c r="P5" s="15"/>
    </row>
    <row r="6" spans="1:16" s="16" customFormat="1" x14ac:dyDescent="0.35">
      <c r="A6" s="18"/>
      <c r="B6" s="583" t="str">
        <f>Info!B6</f>
        <v>CONCRETE REINFORCING BAR</v>
      </c>
      <c r="C6" s="583"/>
      <c r="D6" s="583"/>
      <c r="E6" s="583"/>
      <c r="F6" s="583"/>
      <c r="G6" s="583"/>
      <c r="H6" s="583"/>
      <c r="I6" s="583"/>
      <c r="J6" s="583"/>
      <c r="K6" s="583"/>
      <c r="L6" s="583"/>
      <c r="M6" s="15"/>
      <c r="N6" s="15"/>
      <c r="O6" s="17"/>
      <c r="P6" s="17"/>
    </row>
    <row r="7" spans="1:16" s="8" customFormat="1" x14ac:dyDescent="0.35">
      <c r="A7" s="18"/>
      <c r="B7" s="25"/>
      <c r="C7" s="26"/>
      <c r="D7" s="26"/>
      <c r="E7" s="26"/>
      <c r="F7" s="26"/>
      <c r="G7" s="26"/>
      <c r="H7" s="26"/>
      <c r="I7" s="26"/>
      <c r="J7" s="26"/>
      <c r="K7" s="26"/>
      <c r="L7" s="26"/>
      <c r="O7" s="9"/>
      <c r="P7" s="9"/>
    </row>
    <row r="8" spans="1:16" x14ac:dyDescent="0.35">
      <c r="B8" s="658" t="str">
        <f>IF(Intro!$G$23="English",O8,P8)</f>
        <v>PROTECTED COMMENTS</v>
      </c>
      <c r="C8" s="659"/>
      <c r="D8" s="659"/>
      <c r="E8" s="659"/>
      <c r="F8" s="659"/>
      <c r="G8" s="659"/>
      <c r="H8" s="659"/>
      <c r="I8" s="659"/>
      <c r="J8" s="659"/>
      <c r="K8" s="659"/>
      <c r="L8" s="660"/>
      <c r="M8" s="147"/>
      <c r="O8" s="2" t="s">
        <v>120</v>
      </c>
      <c r="P8" s="2" t="s">
        <v>359</v>
      </c>
    </row>
    <row r="9" spans="1:16" s="10" customFormat="1" x14ac:dyDescent="0.35">
      <c r="A9" s="12"/>
      <c r="B9" s="27"/>
      <c r="C9" s="29"/>
      <c r="D9" s="29"/>
      <c r="E9" s="29"/>
      <c r="F9" s="29"/>
      <c r="G9" s="29"/>
      <c r="H9" s="29"/>
      <c r="I9" s="29"/>
      <c r="J9" s="29"/>
      <c r="K9" s="29"/>
      <c r="L9" s="30"/>
    </row>
    <row r="10" spans="1:16" s="10" customFormat="1" x14ac:dyDescent="0.35">
      <c r="A10" s="12"/>
      <c r="B10" s="525" t="str">
        <f>IF(Intro!$G$23="English",O10,P10)</f>
        <v>Should your firm wish to add any comments related to its responses, submit them here. Be sure to indicate the applicable question number.</v>
      </c>
      <c r="C10" s="526"/>
      <c r="D10" s="526"/>
      <c r="E10" s="526"/>
      <c r="F10" s="526"/>
      <c r="G10" s="526"/>
      <c r="H10" s="526"/>
      <c r="I10" s="526"/>
      <c r="J10" s="526"/>
      <c r="K10" s="526"/>
      <c r="L10" s="527"/>
      <c r="O10" s="11" t="s">
        <v>497</v>
      </c>
      <c r="P10" s="10" t="s">
        <v>346</v>
      </c>
    </row>
    <row r="11" spans="1:16" s="10" customFormat="1" x14ac:dyDescent="0.35">
      <c r="A11" s="12"/>
      <c r="B11" s="253"/>
      <c r="C11" s="29"/>
      <c r="D11" s="29"/>
      <c r="E11" s="29"/>
      <c r="F11" s="29"/>
      <c r="G11" s="29"/>
      <c r="H11" s="29"/>
      <c r="I11" s="29"/>
      <c r="J11" s="29"/>
      <c r="K11" s="29"/>
      <c r="L11" s="30"/>
      <c r="O11" s="344" t="s">
        <v>666</v>
      </c>
      <c r="P11" s="344" t="s">
        <v>667</v>
      </c>
    </row>
    <row r="12" spans="1:16" s="10" customFormat="1" ht="14.25" customHeight="1" x14ac:dyDescent="0.35">
      <c r="A12" s="12"/>
      <c r="B12" s="253"/>
      <c r="D12" s="329" t="str">
        <f>IF(Intro!$G$23="English",O11,P11)</f>
        <v>Tab and Question</v>
      </c>
      <c r="E12" s="717" t="str">
        <f>IF(Intro!$G$23="English",O12,P12)</f>
        <v>Comments</v>
      </c>
      <c r="F12" s="717"/>
      <c r="G12" s="717"/>
      <c r="H12" s="717"/>
      <c r="I12" s="717"/>
      <c r="J12" s="717"/>
      <c r="K12" s="717"/>
      <c r="L12" s="718"/>
      <c r="O12" s="11" t="s">
        <v>219</v>
      </c>
      <c r="P12" s="10" t="s">
        <v>220</v>
      </c>
    </row>
    <row r="13" spans="1:16" s="147" customFormat="1" x14ac:dyDescent="0.35">
      <c r="A13" s="277"/>
      <c r="B13" s="719" t="str">
        <f>IF(Intro!$G$23="English",O13,P13)</f>
        <v>Comment 1</v>
      </c>
      <c r="C13" s="720"/>
      <c r="D13" s="721"/>
      <c r="E13" s="634"/>
      <c r="F13" s="634"/>
      <c r="G13" s="634"/>
      <c r="H13" s="634"/>
      <c r="I13" s="634"/>
      <c r="J13" s="634"/>
      <c r="K13" s="634"/>
      <c r="L13" s="635"/>
      <c r="O13" s="11" t="s">
        <v>221</v>
      </c>
      <c r="P13" s="10" t="s">
        <v>222</v>
      </c>
    </row>
    <row r="14" spans="1:16" s="147" customFormat="1" x14ac:dyDescent="0.35">
      <c r="A14" s="277"/>
      <c r="B14" s="719"/>
      <c r="C14" s="720"/>
      <c r="D14" s="721"/>
      <c r="E14" s="634"/>
      <c r="F14" s="634"/>
      <c r="G14" s="634"/>
      <c r="H14" s="634"/>
      <c r="I14" s="634"/>
      <c r="J14" s="634"/>
      <c r="K14" s="634"/>
      <c r="L14" s="635"/>
      <c r="O14" s="11"/>
      <c r="P14" s="10"/>
    </row>
    <row r="15" spans="1:16" s="147" customFormat="1" x14ac:dyDescent="0.35">
      <c r="A15" s="277"/>
      <c r="B15" s="719"/>
      <c r="C15" s="720"/>
      <c r="D15" s="721"/>
      <c r="E15" s="634"/>
      <c r="F15" s="634"/>
      <c r="G15" s="634"/>
      <c r="H15" s="634"/>
      <c r="I15" s="634"/>
      <c r="J15" s="634"/>
      <c r="K15" s="634"/>
      <c r="L15" s="635"/>
      <c r="O15" s="11"/>
      <c r="P15" s="10"/>
    </row>
    <row r="16" spans="1:16" s="147" customFormat="1" x14ac:dyDescent="0.35">
      <c r="A16" s="277"/>
      <c r="B16" s="719"/>
      <c r="C16" s="720"/>
      <c r="D16" s="721"/>
      <c r="E16" s="634"/>
      <c r="F16" s="634"/>
      <c r="G16" s="634"/>
      <c r="H16" s="634"/>
      <c r="I16" s="634"/>
      <c r="J16" s="634"/>
      <c r="K16" s="634"/>
      <c r="L16" s="635"/>
      <c r="O16" s="11"/>
      <c r="P16" s="10"/>
    </row>
    <row r="17" spans="1:16" s="147" customFormat="1" x14ac:dyDescent="0.35">
      <c r="A17" s="277"/>
      <c r="B17" s="719"/>
      <c r="C17" s="720"/>
      <c r="D17" s="721"/>
      <c r="E17" s="634"/>
      <c r="F17" s="634"/>
      <c r="G17" s="634"/>
      <c r="H17" s="634"/>
      <c r="I17" s="634"/>
      <c r="J17" s="634"/>
      <c r="K17" s="634"/>
      <c r="L17" s="635"/>
      <c r="O17" s="11"/>
      <c r="P17" s="10"/>
    </row>
    <row r="18" spans="1:16" s="147" customFormat="1" x14ac:dyDescent="0.35">
      <c r="A18" s="277"/>
      <c r="B18" s="719"/>
      <c r="C18" s="720"/>
      <c r="D18" s="721"/>
      <c r="E18" s="634"/>
      <c r="F18" s="634"/>
      <c r="G18" s="634"/>
      <c r="H18" s="634"/>
      <c r="I18" s="634"/>
      <c r="J18" s="634"/>
      <c r="K18" s="634"/>
      <c r="L18" s="635"/>
      <c r="O18" s="11"/>
      <c r="P18" s="10"/>
    </row>
    <row r="19" spans="1:16" s="147" customFormat="1" x14ac:dyDescent="0.35">
      <c r="A19" s="277"/>
      <c r="B19" s="719"/>
      <c r="C19" s="720"/>
      <c r="D19" s="721"/>
      <c r="E19" s="634"/>
      <c r="F19" s="634"/>
      <c r="G19" s="634"/>
      <c r="H19" s="634"/>
      <c r="I19" s="634"/>
      <c r="J19" s="634"/>
      <c r="K19" s="634"/>
      <c r="L19" s="635"/>
      <c r="O19" s="11"/>
      <c r="P19" s="10"/>
    </row>
    <row r="20" spans="1:16" s="147" customFormat="1" x14ac:dyDescent="0.35">
      <c r="A20" s="277"/>
      <c r="B20" s="719"/>
      <c r="C20" s="720"/>
      <c r="D20" s="721"/>
      <c r="E20" s="634"/>
      <c r="F20" s="634"/>
      <c r="G20" s="634"/>
      <c r="H20" s="634"/>
      <c r="I20" s="634"/>
      <c r="J20" s="634"/>
      <c r="K20" s="634"/>
      <c r="L20" s="635"/>
      <c r="O20" s="11"/>
      <c r="P20" s="10"/>
    </row>
    <row r="21" spans="1:16" s="147" customFormat="1" x14ac:dyDescent="0.35">
      <c r="A21" s="277"/>
      <c r="B21" s="719"/>
      <c r="C21" s="720"/>
      <c r="D21" s="721"/>
      <c r="E21" s="634"/>
      <c r="F21" s="634"/>
      <c r="G21" s="634"/>
      <c r="H21" s="634"/>
      <c r="I21" s="634"/>
      <c r="J21" s="634"/>
      <c r="K21" s="634"/>
      <c r="L21" s="635"/>
      <c r="O21" s="11"/>
      <c r="P21" s="10"/>
    </row>
    <row r="22" spans="1:16" s="147" customFormat="1" x14ac:dyDescent="0.35">
      <c r="A22" s="277"/>
      <c r="B22" s="719"/>
      <c r="C22" s="720"/>
      <c r="D22" s="721"/>
      <c r="E22" s="634"/>
      <c r="F22" s="634"/>
      <c r="G22" s="634"/>
      <c r="H22" s="634"/>
      <c r="I22" s="634"/>
      <c r="J22" s="634"/>
      <c r="K22" s="634"/>
      <c r="L22" s="635"/>
      <c r="O22" s="11"/>
      <c r="P22" s="10"/>
    </row>
    <row r="23" spans="1:16" s="147" customFormat="1" x14ac:dyDescent="0.35">
      <c r="A23" s="277"/>
      <c r="B23" s="719" t="str">
        <f>IF(Intro!$G$23="English",O23,P23)</f>
        <v>Comment 2</v>
      </c>
      <c r="C23" s="720"/>
      <c r="D23" s="721"/>
      <c r="E23" s="634"/>
      <c r="F23" s="634"/>
      <c r="G23" s="634"/>
      <c r="H23" s="634"/>
      <c r="I23" s="634"/>
      <c r="J23" s="634"/>
      <c r="K23" s="634"/>
      <c r="L23" s="635"/>
      <c r="O23" s="11" t="s">
        <v>223</v>
      </c>
      <c r="P23" s="10" t="s">
        <v>224</v>
      </c>
    </row>
    <row r="24" spans="1:16" s="147" customFormat="1" x14ac:dyDescent="0.35">
      <c r="A24" s="277"/>
      <c r="B24" s="719"/>
      <c r="C24" s="720"/>
      <c r="D24" s="721"/>
      <c r="E24" s="634"/>
      <c r="F24" s="634"/>
      <c r="G24" s="634"/>
      <c r="H24" s="634"/>
      <c r="I24" s="634"/>
      <c r="J24" s="634"/>
      <c r="K24" s="634"/>
      <c r="L24" s="635"/>
    </row>
    <row r="25" spans="1:16" s="147" customFormat="1" x14ac:dyDescent="0.35">
      <c r="A25" s="277"/>
      <c r="B25" s="719"/>
      <c r="C25" s="720"/>
      <c r="D25" s="721"/>
      <c r="E25" s="634"/>
      <c r="F25" s="634"/>
      <c r="G25" s="634"/>
      <c r="H25" s="634"/>
      <c r="I25" s="634"/>
      <c r="J25" s="634"/>
      <c r="K25" s="634"/>
      <c r="L25" s="635"/>
    </row>
    <row r="26" spans="1:16" s="147" customFormat="1" x14ac:dyDescent="0.35">
      <c r="A26" s="277"/>
      <c r="B26" s="719"/>
      <c r="C26" s="720"/>
      <c r="D26" s="721"/>
      <c r="E26" s="634"/>
      <c r="F26" s="634"/>
      <c r="G26" s="634"/>
      <c r="H26" s="634"/>
      <c r="I26" s="634"/>
      <c r="J26" s="634"/>
      <c r="K26" s="634"/>
      <c r="L26" s="635"/>
      <c r="O26" s="11"/>
      <c r="P26" s="10"/>
    </row>
    <row r="27" spans="1:16" s="147" customFormat="1" x14ac:dyDescent="0.35">
      <c r="A27" s="277"/>
      <c r="B27" s="719"/>
      <c r="C27" s="720"/>
      <c r="D27" s="721"/>
      <c r="E27" s="634"/>
      <c r="F27" s="634"/>
      <c r="G27" s="634"/>
      <c r="H27" s="634"/>
      <c r="I27" s="634"/>
      <c r="J27" s="634"/>
      <c r="K27" s="634"/>
      <c r="L27" s="635"/>
      <c r="O27" s="11"/>
      <c r="P27" s="10"/>
    </row>
    <row r="28" spans="1:16" s="147" customFormat="1" x14ac:dyDescent="0.35">
      <c r="A28" s="277"/>
      <c r="B28" s="719"/>
      <c r="C28" s="720"/>
      <c r="D28" s="721"/>
      <c r="E28" s="634"/>
      <c r="F28" s="634"/>
      <c r="G28" s="634"/>
      <c r="H28" s="634"/>
      <c r="I28" s="634"/>
      <c r="J28" s="634"/>
      <c r="K28" s="634"/>
      <c r="L28" s="635"/>
    </row>
    <row r="29" spans="1:16" s="174" customFormat="1" x14ac:dyDescent="0.35">
      <c r="A29" s="282"/>
      <c r="B29" s="719"/>
      <c r="C29" s="720"/>
      <c r="D29" s="721"/>
      <c r="E29" s="634"/>
      <c r="F29" s="634"/>
      <c r="G29" s="634"/>
      <c r="H29" s="634"/>
      <c r="I29" s="634"/>
      <c r="J29" s="634"/>
      <c r="K29" s="634"/>
      <c r="L29" s="635"/>
      <c r="N29" s="283"/>
    </row>
    <row r="30" spans="1:16" x14ac:dyDescent="0.35">
      <c r="B30" s="719"/>
      <c r="C30" s="720"/>
      <c r="D30" s="721"/>
      <c r="E30" s="634"/>
      <c r="F30" s="634"/>
      <c r="G30" s="634"/>
      <c r="H30" s="634"/>
      <c r="I30" s="634"/>
      <c r="J30" s="634"/>
      <c r="K30" s="634"/>
      <c r="L30" s="635"/>
    </row>
    <row r="31" spans="1:16" x14ac:dyDescent="0.35">
      <c r="B31" s="719"/>
      <c r="C31" s="720"/>
      <c r="D31" s="721"/>
      <c r="E31" s="634"/>
      <c r="F31" s="634"/>
      <c r="G31" s="634"/>
      <c r="H31" s="634"/>
      <c r="I31" s="634"/>
      <c r="J31" s="634"/>
      <c r="K31" s="634"/>
      <c r="L31" s="635"/>
    </row>
    <row r="32" spans="1:16" x14ac:dyDescent="0.35">
      <c r="B32" s="719"/>
      <c r="C32" s="720"/>
      <c r="D32" s="721"/>
      <c r="E32" s="634"/>
      <c r="F32" s="634"/>
      <c r="G32" s="634"/>
      <c r="H32" s="634"/>
      <c r="I32" s="634"/>
      <c r="J32" s="634"/>
      <c r="K32" s="634"/>
      <c r="L32" s="635"/>
    </row>
    <row r="33" spans="1:16" x14ac:dyDescent="0.35">
      <c r="B33" s="719" t="str">
        <f>IF(Intro!$G$23="English",O33,P33)</f>
        <v>Comment 3</v>
      </c>
      <c r="C33" s="720"/>
      <c r="D33" s="721"/>
      <c r="E33" s="634"/>
      <c r="F33" s="634"/>
      <c r="G33" s="634"/>
      <c r="H33" s="634"/>
      <c r="I33" s="634"/>
      <c r="J33" s="634"/>
      <c r="K33" s="634"/>
      <c r="L33" s="635"/>
      <c r="O33" s="11" t="s">
        <v>225</v>
      </c>
      <c r="P33" s="10" t="s">
        <v>226</v>
      </c>
    </row>
    <row r="34" spans="1:16" x14ac:dyDescent="0.35">
      <c r="B34" s="719"/>
      <c r="C34" s="720"/>
      <c r="D34" s="721"/>
      <c r="E34" s="634"/>
      <c r="F34" s="634"/>
      <c r="G34" s="634"/>
      <c r="H34" s="634"/>
      <c r="I34" s="634"/>
      <c r="J34" s="634"/>
      <c r="K34" s="634"/>
      <c r="L34" s="635"/>
    </row>
    <row r="35" spans="1:16" x14ac:dyDescent="0.35">
      <c r="B35" s="719"/>
      <c r="C35" s="720"/>
      <c r="D35" s="721"/>
      <c r="E35" s="634"/>
      <c r="F35" s="634"/>
      <c r="G35" s="634"/>
      <c r="H35" s="634"/>
      <c r="I35" s="634"/>
      <c r="J35" s="634"/>
      <c r="K35" s="634"/>
      <c r="L35" s="635"/>
    </row>
    <row r="36" spans="1:16" x14ac:dyDescent="0.35">
      <c r="B36" s="719"/>
      <c r="C36" s="720"/>
      <c r="D36" s="721"/>
      <c r="E36" s="634"/>
      <c r="F36" s="634"/>
      <c r="G36" s="634"/>
      <c r="H36" s="634"/>
      <c r="I36" s="634"/>
      <c r="J36" s="634"/>
      <c r="K36" s="634"/>
      <c r="L36" s="635"/>
    </row>
    <row r="37" spans="1:16" s="147" customFormat="1" x14ac:dyDescent="0.35">
      <c r="A37" s="277"/>
      <c r="B37" s="719"/>
      <c r="C37" s="720"/>
      <c r="D37" s="721"/>
      <c r="E37" s="634"/>
      <c r="F37" s="634"/>
      <c r="G37" s="634"/>
      <c r="H37" s="634"/>
      <c r="I37" s="634"/>
      <c r="J37" s="634"/>
      <c r="K37" s="634"/>
      <c r="L37" s="635"/>
      <c r="O37" s="11"/>
      <c r="P37" s="10"/>
    </row>
    <row r="38" spans="1:16" s="147" customFormat="1" x14ac:dyDescent="0.35">
      <c r="A38" s="277"/>
      <c r="B38" s="719"/>
      <c r="C38" s="720"/>
      <c r="D38" s="721"/>
      <c r="E38" s="634"/>
      <c r="F38" s="634"/>
      <c r="G38" s="634"/>
      <c r="H38" s="634"/>
      <c r="I38" s="634"/>
      <c r="J38" s="634"/>
      <c r="K38" s="634"/>
      <c r="L38" s="635"/>
      <c r="O38" s="11"/>
      <c r="P38" s="10"/>
    </row>
    <row r="39" spans="1:16" x14ac:dyDescent="0.35">
      <c r="B39" s="719"/>
      <c r="C39" s="720"/>
      <c r="D39" s="721"/>
      <c r="E39" s="634"/>
      <c r="F39" s="634"/>
      <c r="G39" s="634"/>
      <c r="H39" s="634"/>
      <c r="I39" s="634"/>
      <c r="J39" s="634"/>
      <c r="K39" s="634"/>
      <c r="L39" s="635"/>
    </row>
    <row r="40" spans="1:16" x14ac:dyDescent="0.35">
      <c r="B40" s="719"/>
      <c r="C40" s="720"/>
      <c r="D40" s="721"/>
      <c r="E40" s="634"/>
      <c r="F40" s="634"/>
      <c r="G40" s="634"/>
      <c r="H40" s="634"/>
      <c r="I40" s="634"/>
      <c r="J40" s="634"/>
      <c r="K40" s="634"/>
      <c r="L40" s="635"/>
    </row>
    <row r="41" spans="1:16" x14ac:dyDescent="0.35">
      <c r="B41" s="719"/>
      <c r="C41" s="720"/>
      <c r="D41" s="721"/>
      <c r="E41" s="634"/>
      <c r="F41" s="634"/>
      <c r="G41" s="634"/>
      <c r="H41" s="634"/>
      <c r="I41" s="634"/>
      <c r="J41" s="634"/>
      <c r="K41" s="634"/>
      <c r="L41" s="635"/>
    </row>
    <row r="42" spans="1:16" x14ac:dyDescent="0.35">
      <c r="B42" s="719"/>
      <c r="C42" s="720"/>
      <c r="D42" s="721"/>
      <c r="E42" s="634"/>
      <c r="F42" s="634"/>
      <c r="G42" s="634"/>
      <c r="H42" s="634"/>
      <c r="I42" s="634"/>
      <c r="J42" s="634"/>
      <c r="K42" s="634"/>
      <c r="L42" s="635"/>
    </row>
    <row r="43" spans="1:16" x14ac:dyDescent="0.35">
      <c r="B43" s="719" t="str">
        <f>IF(Intro!$G$23="English",O43,P43)</f>
        <v>Comment 4</v>
      </c>
      <c r="C43" s="720"/>
      <c r="D43" s="721"/>
      <c r="E43" s="634"/>
      <c r="F43" s="634"/>
      <c r="G43" s="634"/>
      <c r="H43" s="634"/>
      <c r="I43" s="634"/>
      <c r="J43" s="634"/>
      <c r="K43" s="634"/>
      <c r="L43" s="635"/>
      <c r="O43" s="11" t="s">
        <v>227</v>
      </c>
      <c r="P43" s="10" t="s">
        <v>228</v>
      </c>
    </row>
    <row r="44" spans="1:16" x14ac:dyDescent="0.35">
      <c r="B44" s="719"/>
      <c r="C44" s="720"/>
      <c r="D44" s="721"/>
      <c r="E44" s="634"/>
      <c r="F44" s="634"/>
      <c r="G44" s="634"/>
      <c r="H44" s="634"/>
      <c r="I44" s="634"/>
      <c r="J44" s="634"/>
      <c r="K44" s="634"/>
      <c r="L44" s="635"/>
    </row>
    <row r="45" spans="1:16" x14ac:dyDescent="0.35">
      <c r="B45" s="719"/>
      <c r="C45" s="720"/>
      <c r="D45" s="721"/>
      <c r="E45" s="634"/>
      <c r="F45" s="634"/>
      <c r="G45" s="634"/>
      <c r="H45" s="634"/>
      <c r="I45" s="634"/>
      <c r="J45" s="634"/>
      <c r="K45" s="634"/>
      <c r="L45" s="635"/>
    </row>
    <row r="46" spans="1:16" x14ac:dyDescent="0.35">
      <c r="B46" s="719"/>
      <c r="C46" s="720"/>
      <c r="D46" s="721"/>
      <c r="E46" s="634"/>
      <c r="F46" s="634"/>
      <c r="G46" s="634"/>
      <c r="H46" s="634"/>
      <c r="I46" s="634"/>
      <c r="J46" s="634"/>
      <c r="K46" s="634"/>
      <c r="L46" s="635"/>
    </row>
    <row r="47" spans="1:16" s="147" customFormat="1" x14ac:dyDescent="0.35">
      <c r="A47" s="277"/>
      <c r="B47" s="719"/>
      <c r="C47" s="720"/>
      <c r="D47" s="721"/>
      <c r="E47" s="634"/>
      <c r="F47" s="634"/>
      <c r="G47" s="634"/>
      <c r="H47" s="634"/>
      <c r="I47" s="634"/>
      <c r="J47" s="634"/>
      <c r="K47" s="634"/>
      <c r="L47" s="635"/>
      <c r="O47" s="11"/>
      <c r="P47" s="10"/>
    </row>
    <row r="48" spans="1:16" s="147" customFormat="1" x14ac:dyDescent="0.35">
      <c r="A48" s="277"/>
      <c r="B48" s="719"/>
      <c r="C48" s="720"/>
      <c r="D48" s="721"/>
      <c r="E48" s="634"/>
      <c r="F48" s="634"/>
      <c r="G48" s="634"/>
      <c r="H48" s="634"/>
      <c r="I48" s="634"/>
      <c r="J48" s="634"/>
      <c r="K48" s="634"/>
      <c r="L48" s="635"/>
      <c r="O48" s="11"/>
      <c r="P48" s="10"/>
    </row>
    <row r="49" spans="1:16" x14ac:dyDescent="0.35">
      <c r="B49" s="719"/>
      <c r="C49" s="720"/>
      <c r="D49" s="721"/>
      <c r="E49" s="634"/>
      <c r="F49" s="634"/>
      <c r="G49" s="634"/>
      <c r="H49" s="634"/>
      <c r="I49" s="634"/>
      <c r="J49" s="634"/>
      <c r="K49" s="634"/>
      <c r="L49" s="635"/>
    </row>
    <row r="50" spans="1:16" x14ac:dyDescent="0.35">
      <c r="B50" s="719"/>
      <c r="C50" s="720"/>
      <c r="D50" s="721"/>
      <c r="E50" s="634"/>
      <c r="F50" s="634"/>
      <c r="G50" s="634"/>
      <c r="H50" s="634"/>
      <c r="I50" s="634"/>
      <c r="J50" s="634"/>
      <c r="K50" s="634"/>
      <c r="L50" s="635"/>
    </row>
    <row r="51" spans="1:16" x14ac:dyDescent="0.35">
      <c r="B51" s="719"/>
      <c r="C51" s="720"/>
      <c r="D51" s="721"/>
      <c r="E51" s="634"/>
      <c r="F51" s="634"/>
      <c r="G51" s="634"/>
      <c r="H51" s="634"/>
      <c r="I51" s="634"/>
      <c r="J51" s="634"/>
      <c r="K51" s="634"/>
      <c r="L51" s="635"/>
    </row>
    <row r="52" spans="1:16" x14ac:dyDescent="0.35">
      <c r="B52" s="719"/>
      <c r="C52" s="720"/>
      <c r="D52" s="721"/>
      <c r="E52" s="634"/>
      <c r="F52" s="634"/>
      <c r="G52" s="634"/>
      <c r="H52" s="634"/>
      <c r="I52" s="634"/>
      <c r="J52" s="634"/>
      <c r="K52" s="634"/>
      <c r="L52" s="635"/>
    </row>
    <row r="53" spans="1:16" x14ac:dyDescent="0.35">
      <c r="B53" s="719" t="str">
        <f>IF(Intro!$G$23="English",O53,P53)</f>
        <v>Comment 5</v>
      </c>
      <c r="C53" s="720"/>
      <c r="D53" s="721"/>
      <c r="E53" s="634"/>
      <c r="F53" s="634"/>
      <c r="G53" s="634"/>
      <c r="H53" s="634"/>
      <c r="I53" s="634"/>
      <c r="J53" s="634"/>
      <c r="K53" s="634"/>
      <c r="L53" s="635"/>
      <c r="O53" s="11" t="s">
        <v>229</v>
      </c>
      <c r="P53" s="10" t="s">
        <v>230</v>
      </c>
    </row>
    <row r="54" spans="1:16" x14ac:dyDescent="0.35">
      <c r="B54" s="719"/>
      <c r="C54" s="720"/>
      <c r="D54" s="721"/>
      <c r="E54" s="634"/>
      <c r="F54" s="634"/>
      <c r="G54" s="634"/>
      <c r="H54" s="634"/>
      <c r="I54" s="634"/>
      <c r="J54" s="634"/>
      <c r="K54" s="634"/>
      <c r="L54" s="635"/>
    </row>
    <row r="55" spans="1:16" x14ac:dyDescent="0.35">
      <c r="B55" s="719"/>
      <c r="C55" s="720"/>
      <c r="D55" s="721"/>
      <c r="E55" s="634"/>
      <c r="F55" s="634"/>
      <c r="G55" s="634"/>
      <c r="H55" s="634"/>
      <c r="I55" s="634"/>
      <c r="J55" s="634"/>
      <c r="K55" s="634"/>
      <c r="L55" s="635"/>
    </row>
    <row r="56" spans="1:16" s="147" customFormat="1" x14ac:dyDescent="0.35">
      <c r="A56" s="277"/>
      <c r="B56" s="719"/>
      <c r="C56" s="720"/>
      <c r="D56" s="721"/>
      <c r="E56" s="634"/>
      <c r="F56" s="634"/>
      <c r="G56" s="634"/>
      <c r="H56" s="634"/>
      <c r="I56" s="634"/>
      <c r="J56" s="634"/>
      <c r="K56" s="634"/>
      <c r="L56" s="635"/>
      <c r="O56" s="11"/>
      <c r="P56" s="10"/>
    </row>
    <row r="57" spans="1:16" s="147" customFormat="1" x14ac:dyDescent="0.35">
      <c r="A57" s="277"/>
      <c r="B57" s="719"/>
      <c r="C57" s="720"/>
      <c r="D57" s="721"/>
      <c r="E57" s="634"/>
      <c r="F57" s="634"/>
      <c r="G57" s="634"/>
      <c r="H57" s="634"/>
      <c r="I57" s="634"/>
      <c r="J57" s="634"/>
      <c r="K57" s="634"/>
      <c r="L57" s="635"/>
      <c r="O57" s="11"/>
      <c r="P57" s="10"/>
    </row>
    <row r="58" spans="1:16" x14ac:dyDescent="0.35">
      <c r="B58" s="719"/>
      <c r="C58" s="720"/>
      <c r="D58" s="721"/>
      <c r="E58" s="634"/>
      <c r="F58" s="634"/>
      <c r="G58" s="634"/>
      <c r="H58" s="634"/>
      <c r="I58" s="634"/>
      <c r="J58" s="634"/>
      <c r="K58" s="634"/>
      <c r="L58" s="635"/>
    </row>
    <row r="59" spans="1:16" x14ac:dyDescent="0.35">
      <c r="B59" s="719"/>
      <c r="C59" s="720"/>
      <c r="D59" s="721"/>
      <c r="E59" s="634"/>
      <c r="F59" s="634"/>
      <c r="G59" s="634"/>
      <c r="H59" s="634"/>
      <c r="I59" s="634"/>
      <c r="J59" s="634"/>
      <c r="K59" s="634"/>
      <c r="L59" s="635"/>
    </row>
    <row r="60" spans="1:16" x14ac:dyDescent="0.35">
      <c r="B60" s="719"/>
      <c r="C60" s="720"/>
      <c r="D60" s="721"/>
      <c r="E60" s="634"/>
      <c r="F60" s="634"/>
      <c r="G60" s="634"/>
      <c r="H60" s="634"/>
      <c r="I60" s="634"/>
      <c r="J60" s="634"/>
      <c r="K60" s="634"/>
      <c r="L60" s="635"/>
    </row>
    <row r="61" spans="1:16" x14ac:dyDescent="0.35">
      <c r="B61" s="719"/>
      <c r="C61" s="720"/>
      <c r="D61" s="721"/>
      <c r="E61" s="634"/>
      <c r="F61" s="634"/>
      <c r="G61" s="634"/>
      <c r="H61" s="634"/>
      <c r="I61" s="634"/>
      <c r="J61" s="634"/>
      <c r="K61" s="634"/>
      <c r="L61" s="635"/>
    </row>
    <row r="62" spans="1:16" x14ac:dyDescent="0.35">
      <c r="B62" s="722"/>
      <c r="C62" s="723"/>
      <c r="D62" s="724"/>
      <c r="E62" s="725"/>
      <c r="F62" s="725"/>
      <c r="G62" s="725"/>
      <c r="H62" s="725"/>
      <c r="I62" s="725"/>
      <c r="J62" s="725"/>
      <c r="K62" s="725"/>
      <c r="L62" s="726"/>
    </row>
  </sheetData>
  <mergeCells count="21">
    <mergeCell ref="B43:C52"/>
    <mergeCell ref="D43:D52"/>
    <mergeCell ref="E43:L52"/>
    <mergeCell ref="B53:C62"/>
    <mergeCell ref="D53:D62"/>
    <mergeCell ref="E53:L62"/>
    <mergeCell ref="B23:C32"/>
    <mergeCell ref="D23:D32"/>
    <mergeCell ref="E23:L32"/>
    <mergeCell ref="B33:C42"/>
    <mergeCell ref="D33:D42"/>
    <mergeCell ref="E33:L42"/>
    <mergeCell ref="B13:C22"/>
    <mergeCell ref="D13:D22"/>
    <mergeCell ref="E13:L22"/>
    <mergeCell ref="E12:L12"/>
    <mergeCell ref="B4:L4"/>
    <mergeCell ref="B5:L5"/>
    <mergeCell ref="B6:L6"/>
    <mergeCell ref="B10:L10"/>
    <mergeCell ref="B8:L8"/>
  </mergeCells>
  <phoneticPr fontId="18" type="noConversion"/>
  <dataValidations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D13:E13 D23:E23 D33:E33 D43:E43 D53:E53" xr:uid="{CB9E09A2-6216-46AA-AC79-311139B5EFD5}">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F07A1-970C-4876-9646-4168019D28DD}">
  <sheetPr>
    <tabColor rgb="FF00B0F0"/>
    <pageSetUpPr fitToPage="1"/>
  </sheetPr>
  <dimension ref="A1:P39"/>
  <sheetViews>
    <sheetView showGridLines="0" zoomScaleNormal="100" workbookViewId="0"/>
  </sheetViews>
  <sheetFormatPr defaultColWidth="9.453125" defaultRowHeight="14" x14ac:dyDescent="0.35"/>
  <cols>
    <col min="1" max="1" width="1.54296875" style="12" customWidth="1"/>
    <col min="2" max="12" width="14.54296875" style="22" customWidth="1"/>
    <col min="13" max="13" width="9" style="1" customWidth="1"/>
    <col min="14" max="14" width="9" style="2" customWidth="1"/>
    <col min="15" max="15" width="47.453125" style="2" hidden="1" customWidth="1"/>
    <col min="16" max="16" width="50.453125" style="2" hidden="1" customWidth="1"/>
    <col min="17" max="20" width="9" style="2" customWidth="1"/>
    <col min="21" max="16384" width="9.453125" style="2"/>
  </cols>
  <sheetData>
    <row r="1" spans="1:16" x14ac:dyDescent="0.35">
      <c r="O1" s="3" t="s">
        <v>130</v>
      </c>
      <c r="P1" s="3" t="s">
        <v>131</v>
      </c>
    </row>
    <row r="2" spans="1:16" x14ac:dyDescent="0.35">
      <c r="B2" s="23" t="s">
        <v>0</v>
      </c>
      <c r="C2" s="23"/>
      <c r="O2" s="7"/>
      <c r="P2" s="7"/>
    </row>
    <row r="3" spans="1:16" x14ac:dyDescent="0.35">
      <c r="B3" s="24"/>
      <c r="C3" s="24"/>
      <c r="O3" s="7"/>
      <c r="P3" s="7"/>
    </row>
    <row r="4" spans="1:16" s="7" customFormat="1" x14ac:dyDescent="0.35">
      <c r="A4" s="18"/>
      <c r="B4" s="583" t="str">
        <f>Info!B4</f>
        <v>PRODUCERS' QUESTIONNAIRE</v>
      </c>
      <c r="C4" s="583"/>
      <c r="D4" s="583"/>
      <c r="E4" s="583"/>
      <c r="F4" s="583"/>
      <c r="G4" s="583"/>
      <c r="H4" s="583"/>
      <c r="I4" s="583"/>
      <c r="J4" s="583"/>
      <c r="K4" s="583"/>
      <c r="L4" s="583"/>
      <c r="M4" s="19"/>
      <c r="N4" s="19"/>
      <c r="O4" s="15"/>
      <c r="P4" s="15"/>
    </row>
    <row r="5" spans="1:16" s="7" customFormat="1" x14ac:dyDescent="0.35">
      <c r="A5" s="18"/>
      <c r="B5" s="583" t="str">
        <f>Info!B5</f>
        <v>RR-2025-002</v>
      </c>
      <c r="C5" s="583"/>
      <c r="D5" s="583"/>
      <c r="E5" s="583"/>
      <c r="F5" s="583"/>
      <c r="G5" s="583"/>
      <c r="H5" s="583"/>
      <c r="I5" s="583"/>
      <c r="J5" s="583"/>
      <c r="K5" s="583"/>
      <c r="L5" s="583"/>
      <c r="M5" s="19"/>
      <c r="N5" s="19"/>
      <c r="O5" s="15"/>
      <c r="P5" s="15"/>
    </row>
    <row r="6" spans="1:16" s="16" customFormat="1" x14ac:dyDescent="0.35">
      <c r="A6" s="18"/>
      <c r="B6" s="583" t="str">
        <f>Info!B6</f>
        <v>CONCRETE REINFORCING BAR</v>
      </c>
      <c r="C6" s="583"/>
      <c r="D6" s="583"/>
      <c r="E6" s="583"/>
      <c r="F6" s="583"/>
      <c r="G6" s="583"/>
      <c r="H6" s="583"/>
      <c r="I6" s="583"/>
      <c r="J6" s="583"/>
      <c r="K6" s="583"/>
      <c r="L6" s="583"/>
      <c r="M6" s="15"/>
      <c r="N6" s="15"/>
      <c r="O6" s="17"/>
      <c r="P6" s="17"/>
    </row>
    <row r="7" spans="1:16" s="8" customFormat="1" x14ac:dyDescent="0.35">
      <c r="A7" s="18"/>
      <c r="B7" s="25"/>
      <c r="C7" s="25"/>
      <c r="D7" s="26"/>
      <c r="E7" s="26"/>
      <c r="F7" s="26"/>
      <c r="G7" s="26"/>
      <c r="H7" s="26"/>
      <c r="I7" s="26"/>
      <c r="J7" s="26"/>
      <c r="K7" s="26"/>
      <c r="L7" s="26"/>
      <c r="O7" s="9"/>
      <c r="P7" s="9"/>
    </row>
    <row r="8" spans="1:16" x14ac:dyDescent="0.35">
      <c r="B8" s="655" t="str">
        <f>IF(Intro!$G$23="English",O8,P8)</f>
        <v>CONFIRMATION OF REPORTED DATA</v>
      </c>
      <c r="C8" s="656"/>
      <c r="D8" s="656"/>
      <c r="E8" s="656"/>
      <c r="F8" s="656"/>
      <c r="G8" s="656"/>
      <c r="H8" s="656"/>
      <c r="I8" s="656"/>
      <c r="J8" s="656"/>
      <c r="K8" s="656"/>
      <c r="L8" s="657"/>
      <c r="M8" s="147"/>
      <c r="O8" s="2" t="s">
        <v>18</v>
      </c>
      <c r="P8" s="2" t="s">
        <v>19</v>
      </c>
    </row>
    <row r="9" spans="1:16" x14ac:dyDescent="0.35">
      <c r="B9" s="658" t="str">
        <f>IF(Intro!$G$23="English",O9,P9)</f>
        <v>GENERAL</v>
      </c>
      <c r="C9" s="659"/>
      <c r="D9" s="659"/>
      <c r="E9" s="659"/>
      <c r="F9" s="659"/>
      <c r="G9" s="659"/>
      <c r="H9" s="659"/>
      <c r="I9" s="659"/>
      <c r="J9" s="659"/>
      <c r="K9" s="659"/>
      <c r="L9" s="660"/>
      <c r="M9" s="147"/>
      <c r="O9" s="2" t="s">
        <v>616</v>
      </c>
      <c r="P9" s="267" t="s">
        <v>617</v>
      </c>
    </row>
    <row r="10" spans="1:16" s="147" customFormat="1" x14ac:dyDescent="0.35">
      <c r="A10" s="277"/>
      <c r="B10" s="241"/>
      <c r="C10" s="228"/>
      <c r="D10" s="228"/>
      <c r="E10" s="228"/>
      <c r="F10" s="228"/>
      <c r="G10" s="228"/>
      <c r="H10" s="228"/>
      <c r="I10" s="228"/>
      <c r="J10" s="228"/>
      <c r="K10" s="228"/>
      <c r="L10" s="229"/>
    </row>
    <row r="11" spans="1:16" s="173" customFormat="1" x14ac:dyDescent="0.35">
      <c r="A11" s="278"/>
      <c r="B11" s="505" t="str">
        <f>IF(Intro!$G$23="English",O11,P11)</f>
        <v>Confirm that all data reported in this questionnaire pertain to the goods as defined in the "Intro" tab.</v>
      </c>
      <c r="C11" s="878"/>
      <c r="D11" s="878"/>
      <c r="E11" s="878"/>
      <c r="F11" s="878"/>
      <c r="G11" s="878"/>
      <c r="H11" s="506"/>
      <c r="I11" s="881"/>
      <c r="J11" s="258"/>
      <c r="L11" s="279"/>
      <c r="O11" s="173" t="s">
        <v>664</v>
      </c>
      <c r="P11" s="173" t="s">
        <v>665</v>
      </c>
    </row>
    <row r="12" spans="1:16" s="173" customFormat="1" x14ac:dyDescent="0.35">
      <c r="A12" s="278"/>
      <c r="B12" s="505"/>
      <c r="C12" s="878"/>
      <c r="D12" s="878"/>
      <c r="E12" s="878"/>
      <c r="F12" s="878"/>
      <c r="G12" s="878"/>
      <c r="H12" s="506"/>
      <c r="I12" s="882"/>
      <c r="J12" s="258"/>
      <c r="L12" s="279"/>
    </row>
    <row r="13" spans="1:16" s="173" customFormat="1" x14ac:dyDescent="0.35">
      <c r="A13" s="278"/>
      <c r="B13" s="505" t="str">
        <f>IF(Intro!$G$23="English",O13,P13)</f>
        <v>Confirm that all volumes reported in this questionnaire are in tonnes.</v>
      </c>
      <c r="C13" s="878"/>
      <c r="D13" s="878"/>
      <c r="E13" s="878"/>
      <c r="F13" s="878"/>
      <c r="G13" s="878"/>
      <c r="H13" s="506"/>
      <c r="I13" s="251"/>
      <c r="J13" s="258"/>
      <c r="L13" s="279"/>
      <c r="O13" s="173" t="str">
        <f>"Confirm that all volumes reported in this questionnaire are in "&amp;Variables!B23&amp;"."</f>
        <v>Confirm that all volumes reported in this questionnaire are in tonnes.</v>
      </c>
      <c r="P13" s="173" t="str">
        <f>"Confirmez que tous les volumes déclarés dans ce questionnaire sont en "&amp;Variables!C23&amp;"."</f>
        <v>Confirmez que tous les volumes déclarés dans ce questionnaire sont en tonnes.</v>
      </c>
    </row>
    <row r="14" spans="1:16" s="173" customFormat="1" x14ac:dyDescent="0.35">
      <c r="A14" s="278"/>
      <c r="B14" s="505" t="str">
        <f>IF(Intro!$G$23="English",O14,P14)</f>
        <v>Confirm that all values reported in this questionnaire are in Canadian Dollars.</v>
      </c>
      <c r="C14" s="879"/>
      <c r="D14" s="879"/>
      <c r="E14" s="879"/>
      <c r="F14" s="879"/>
      <c r="G14" s="879"/>
      <c r="H14" s="880"/>
      <c r="I14" s="251"/>
      <c r="J14" s="258"/>
      <c r="L14" s="279"/>
      <c r="O14" s="173" t="s">
        <v>361</v>
      </c>
      <c r="P14" s="173" t="s">
        <v>360</v>
      </c>
    </row>
    <row r="15" spans="1:16" s="173" customFormat="1" x14ac:dyDescent="0.35">
      <c r="A15" s="278"/>
      <c r="B15" s="505" t="str">
        <f>IF(Intro!$G$23="English",O15,P15)</f>
        <v>Confirm that all information is reported on a calendar-year basis.</v>
      </c>
      <c r="C15" s="879"/>
      <c r="D15" s="879"/>
      <c r="E15" s="879"/>
      <c r="F15" s="879"/>
      <c r="G15" s="879"/>
      <c r="H15" s="880"/>
      <c r="I15" s="251"/>
      <c r="J15" s="258"/>
      <c r="L15" s="279"/>
      <c r="O15" s="173" t="s">
        <v>121</v>
      </c>
      <c r="P15" s="173" t="s">
        <v>122</v>
      </c>
    </row>
    <row r="16" spans="1:16" s="173" customFormat="1" x14ac:dyDescent="0.35">
      <c r="A16" s="278"/>
      <c r="B16" s="257"/>
      <c r="C16" s="258"/>
      <c r="D16" s="258"/>
      <c r="E16" s="258"/>
      <c r="F16" s="258"/>
      <c r="G16" s="258"/>
      <c r="H16" s="258"/>
      <c r="I16" s="258"/>
      <c r="J16" s="258"/>
      <c r="K16" s="258"/>
      <c r="L16" s="279"/>
    </row>
    <row r="17" spans="1:16" s="173" customFormat="1" x14ac:dyDescent="0.35">
      <c r="A17" s="278"/>
      <c r="B17" s="525" t="str">
        <f>IF(Intro!$G$23="English",O17,P17)</f>
        <v>If no, explain.</v>
      </c>
      <c r="C17" s="526"/>
      <c r="D17" s="526"/>
      <c r="E17" s="526"/>
      <c r="F17" s="526"/>
      <c r="G17" s="526"/>
      <c r="H17" s="526"/>
      <c r="I17" s="526"/>
      <c r="J17" s="526"/>
      <c r="K17" s="258"/>
      <c r="L17" s="279"/>
      <c r="O17" s="326" t="s">
        <v>502</v>
      </c>
      <c r="P17" s="170" t="s">
        <v>503</v>
      </c>
    </row>
    <row r="18" spans="1:16" s="173" customFormat="1" x14ac:dyDescent="0.35">
      <c r="A18" s="278"/>
      <c r="B18" s="332"/>
      <c r="C18" s="333"/>
      <c r="D18" s="333"/>
      <c r="E18" s="333"/>
      <c r="F18" s="333"/>
      <c r="G18" s="333"/>
      <c r="H18" s="333"/>
      <c r="I18" s="333"/>
      <c r="J18" s="333"/>
      <c r="K18" s="335"/>
      <c r="L18" s="279"/>
      <c r="O18" s="326"/>
      <c r="P18" s="170"/>
    </row>
    <row r="19" spans="1:16" s="173" customFormat="1" x14ac:dyDescent="0.35">
      <c r="A19" s="278"/>
      <c r="B19" s="491"/>
      <c r="C19" s="492"/>
      <c r="D19" s="492"/>
      <c r="E19" s="492"/>
      <c r="F19" s="492"/>
      <c r="G19" s="492"/>
      <c r="H19" s="492"/>
      <c r="I19" s="492"/>
      <c r="J19" s="492"/>
      <c r="K19" s="492"/>
      <c r="L19" s="493"/>
    </row>
    <row r="20" spans="1:16" s="173" customFormat="1" x14ac:dyDescent="0.35">
      <c r="A20" s="278"/>
      <c r="B20" s="491"/>
      <c r="C20" s="492"/>
      <c r="D20" s="492"/>
      <c r="E20" s="492"/>
      <c r="F20" s="492"/>
      <c r="G20" s="492"/>
      <c r="H20" s="492"/>
      <c r="I20" s="492"/>
      <c r="J20" s="492"/>
      <c r="K20" s="492"/>
      <c r="L20" s="493"/>
    </row>
    <row r="21" spans="1:16" s="173" customFormat="1" x14ac:dyDescent="0.35">
      <c r="A21" s="278"/>
      <c r="B21" s="491"/>
      <c r="C21" s="492"/>
      <c r="D21" s="492"/>
      <c r="E21" s="492"/>
      <c r="F21" s="492"/>
      <c r="G21" s="492"/>
      <c r="H21" s="492"/>
      <c r="I21" s="492"/>
      <c r="J21" s="492"/>
      <c r="K21" s="492"/>
      <c r="L21" s="493"/>
    </row>
    <row r="22" spans="1:16" s="173" customFormat="1" x14ac:dyDescent="0.35">
      <c r="A22" s="278"/>
      <c r="B22" s="491"/>
      <c r="C22" s="492"/>
      <c r="D22" s="492"/>
      <c r="E22" s="492"/>
      <c r="F22" s="492"/>
      <c r="G22" s="492"/>
      <c r="H22" s="492"/>
      <c r="I22" s="492"/>
      <c r="J22" s="492"/>
      <c r="K22" s="492"/>
      <c r="L22" s="493"/>
    </row>
    <row r="23" spans="1:16" s="173" customFormat="1" x14ac:dyDescent="0.35">
      <c r="A23" s="278"/>
      <c r="B23" s="491"/>
      <c r="C23" s="492"/>
      <c r="D23" s="492"/>
      <c r="E23" s="492"/>
      <c r="F23" s="492"/>
      <c r="G23" s="492"/>
      <c r="H23" s="492"/>
      <c r="I23" s="492"/>
      <c r="J23" s="492"/>
      <c r="K23" s="492"/>
      <c r="L23" s="493"/>
    </row>
    <row r="24" spans="1:16" s="173" customFormat="1" x14ac:dyDescent="0.35">
      <c r="A24" s="278"/>
      <c r="B24" s="491"/>
      <c r="C24" s="492"/>
      <c r="D24" s="492"/>
      <c r="E24" s="492"/>
      <c r="F24" s="492"/>
      <c r="G24" s="492"/>
      <c r="H24" s="492"/>
      <c r="I24" s="492"/>
      <c r="J24" s="492"/>
      <c r="K24" s="492"/>
      <c r="L24" s="493"/>
    </row>
    <row r="25" spans="1:16" s="173" customFormat="1" x14ac:dyDescent="0.35">
      <c r="A25" s="278"/>
      <c r="B25" s="491"/>
      <c r="C25" s="492"/>
      <c r="D25" s="492"/>
      <c r="E25" s="492"/>
      <c r="F25" s="492"/>
      <c r="G25" s="492"/>
      <c r="H25" s="492"/>
      <c r="I25" s="492"/>
      <c r="J25" s="492"/>
      <c r="K25" s="492"/>
      <c r="L25" s="493"/>
    </row>
    <row r="26" spans="1:16" s="173" customFormat="1" x14ac:dyDescent="0.35">
      <c r="A26" s="278"/>
      <c r="B26" s="491"/>
      <c r="C26" s="492"/>
      <c r="D26" s="492"/>
      <c r="E26" s="492"/>
      <c r="F26" s="492"/>
      <c r="G26" s="492"/>
      <c r="H26" s="492"/>
      <c r="I26" s="492"/>
      <c r="J26" s="492"/>
      <c r="K26" s="492"/>
      <c r="L26" s="493"/>
    </row>
    <row r="27" spans="1:16" s="147" customFormat="1" x14ac:dyDescent="0.35">
      <c r="A27" s="277"/>
      <c r="B27" s="273"/>
      <c r="C27" s="274"/>
      <c r="D27" s="274"/>
      <c r="E27" s="274"/>
      <c r="F27" s="274"/>
      <c r="G27" s="274"/>
      <c r="H27" s="274"/>
      <c r="I27" s="274"/>
      <c r="J27" s="274"/>
      <c r="K27" s="274"/>
      <c r="L27" s="275"/>
    </row>
    <row r="28" spans="1:16" x14ac:dyDescent="0.35">
      <c r="B28" s="518" t="str">
        <f>IF(Intro!$G$23="English",O28,P28)</f>
        <v>PRODUCTION AND SALES</v>
      </c>
      <c r="C28" s="519"/>
      <c r="D28" s="519"/>
      <c r="E28" s="519"/>
      <c r="F28" s="519"/>
      <c r="G28" s="519"/>
      <c r="H28" s="519"/>
      <c r="I28" s="519"/>
      <c r="J28" s="519"/>
      <c r="K28" s="519"/>
      <c r="L28" s="520"/>
      <c r="M28" s="147"/>
      <c r="O28" s="2" t="s">
        <v>614</v>
      </c>
      <c r="P28" s="2" t="s">
        <v>615</v>
      </c>
    </row>
    <row r="29" spans="1:16" s="147" customFormat="1" x14ac:dyDescent="0.35">
      <c r="A29" s="277"/>
      <c r="B29" s="241"/>
      <c r="C29" s="228"/>
      <c r="D29" s="228"/>
      <c r="E29" s="228"/>
      <c r="F29" s="228"/>
      <c r="G29" s="228"/>
      <c r="H29" s="228"/>
      <c r="I29" s="228"/>
      <c r="J29" s="228"/>
      <c r="K29" s="228"/>
      <c r="L29" s="229"/>
    </row>
    <row r="30" spans="1:16" s="147" customFormat="1" x14ac:dyDescent="0.35">
      <c r="A30" s="277"/>
      <c r="B30" s="624" t="str">
        <f>IF(Intro!$G$23="English",O30,P30)</f>
        <v>Note: Public/non-confidential information in this table is automatically generated from the information provided in the "Pro 1" and "Pro 2" tabs. Any changes to this public summary must therefore be made in the "Pro 1" and "Pro 2" tabs.</v>
      </c>
      <c r="C30" s="625"/>
      <c r="D30" s="625"/>
      <c r="E30" s="625"/>
      <c r="F30" s="625"/>
      <c r="G30" s="625"/>
      <c r="H30" s="625"/>
      <c r="I30" s="625"/>
      <c r="J30" s="625"/>
      <c r="K30" s="625"/>
      <c r="L30" s="626"/>
      <c r="O30" s="147" t="s">
        <v>277</v>
      </c>
      <c r="P30" s="147" t="s">
        <v>278</v>
      </c>
    </row>
    <row r="31" spans="1:16" s="147" customFormat="1" x14ac:dyDescent="0.35">
      <c r="A31" s="277"/>
      <c r="B31" s="624"/>
      <c r="C31" s="625"/>
      <c r="D31" s="625"/>
      <c r="E31" s="625"/>
      <c r="F31" s="625"/>
      <c r="G31" s="625"/>
      <c r="H31" s="625"/>
      <c r="I31" s="625"/>
      <c r="J31" s="625"/>
      <c r="K31" s="625"/>
      <c r="L31" s="626"/>
    </row>
    <row r="32" spans="1:16" s="147" customFormat="1" x14ac:dyDescent="0.35">
      <c r="A32" s="277"/>
      <c r="B32" s="241"/>
      <c r="C32" s="228"/>
      <c r="D32" s="228"/>
      <c r="E32" s="228"/>
      <c r="F32" s="228"/>
      <c r="G32" s="228"/>
      <c r="H32" s="228"/>
      <c r="I32" s="228"/>
      <c r="J32" s="228"/>
      <c r="K32" s="228"/>
      <c r="L32" s="229"/>
    </row>
    <row r="33" spans="1:16" s="10" customFormat="1" x14ac:dyDescent="0.35">
      <c r="A33" s="12"/>
      <c r="B33" s="253"/>
      <c r="C33" s="28"/>
      <c r="F33" s="732">
        <f>Variables!B6</f>
        <v>2022</v>
      </c>
      <c r="G33" s="732">
        <f>F33+1</f>
        <v>2023</v>
      </c>
      <c r="H33" s="732">
        <f>G33+1</f>
        <v>2024</v>
      </c>
      <c r="I33" s="732" t="str">
        <f>IF(Intro!$G$23="English",Variables!B9,Variables!C9)</f>
        <v>Jan-Sept 2024</v>
      </c>
      <c r="J33" s="732" t="str">
        <f>IF(Intro!$G$23="English",Variables!B10,Variables!C10)</f>
        <v>Jan-Sept 2025</v>
      </c>
      <c r="K33" s="280"/>
      <c r="L33" s="281"/>
      <c r="O33" s="11"/>
    </row>
    <row r="34" spans="1:16" s="10" customFormat="1" x14ac:dyDescent="0.35">
      <c r="A34" s="12"/>
      <c r="B34" s="253"/>
      <c r="C34" s="28"/>
      <c r="F34" s="733"/>
      <c r="G34" s="733"/>
      <c r="H34" s="733"/>
      <c r="I34" s="733"/>
      <c r="J34" s="733"/>
      <c r="K34" s="280"/>
      <c r="L34" s="281"/>
      <c r="O34" s="11"/>
    </row>
    <row r="35" spans="1:16" s="173" customFormat="1" x14ac:dyDescent="0.35">
      <c r="A35" s="278"/>
      <c r="B35" s="632" t="str">
        <f>IF(Intro!$G$23="English",O35,P35)</f>
        <v>Production</v>
      </c>
      <c r="C35" s="633"/>
      <c r="D35" s="633"/>
      <c r="E35" s="633"/>
      <c r="F35" s="226" t="str">
        <f>IF('Pro 1'!G25&lt;&gt;0,"X","-")</f>
        <v>-</v>
      </c>
      <c r="G35" s="226" t="str">
        <f>IF('Pro 1'!H25&lt;&gt;0,"X","-")</f>
        <v>-</v>
      </c>
      <c r="H35" s="226" t="str">
        <f>IF('Pro 1'!I25&lt;&gt;0,"X","-")</f>
        <v>-</v>
      </c>
      <c r="I35" s="226" t="str">
        <f>IF('Pro 1'!J25&lt;&gt;0,"X","-")</f>
        <v>-</v>
      </c>
      <c r="J35" s="226" t="str">
        <f>IF('Pro 1'!K25&lt;&gt;0,"X","-")</f>
        <v>-</v>
      </c>
      <c r="K35" s="280"/>
      <c r="L35" s="281"/>
      <c r="O35" s="173" t="s">
        <v>40</v>
      </c>
      <c r="P35" s="173" t="s">
        <v>40</v>
      </c>
    </row>
    <row r="36" spans="1:16" s="173" customFormat="1" x14ac:dyDescent="0.35">
      <c r="A36" s="278"/>
      <c r="B36" s="632" t="str">
        <f>IF(Intro!$G$23="English",O36,P36)</f>
        <v>Sales in Canada to distributors</v>
      </c>
      <c r="C36" s="633"/>
      <c r="D36" s="633"/>
      <c r="E36" s="633"/>
      <c r="F36" s="226" t="str">
        <f>IF(SUM('Pro 2'!H29:H30)&lt;&gt;0,"X","-")</f>
        <v>-</v>
      </c>
      <c r="G36" s="226" t="str">
        <f>IF(SUM('Pro 2'!I29:I30)&lt;&gt;0,"X","-")</f>
        <v>-</v>
      </c>
      <c r="H36" s="226" t="str">
        <f>IF(SUM('Pro 2'!J29:J30)&lt;&gt;0,"X","-")</f>
        <v>-</v>
      </c>
      <c r="I36" s="226" t="str">
        <f>IF(SUM('Pro 2'!K29:K30)&lt;&gt;0,"X","-")</f>
        <v>-</v>
      </c>
      <c r="J36" s="226" t="str">
        <f>IF(SUM('Pro 2'!L29:L30)&lt;&gt;0,"X","-")</f>
        <v>-</v>
      </c>
      <c r="K36" s="280"/>
      <c r="L36" s="281"/>
      <c r="O36" s="173" t="str">
        <f>"Sales in Canada to "&amp;Variables!B26</f>
        <v>Sales in Canada to distributors</v>
      </c>
      <c r="P36" s="173" t="str">
        <f>"Ventes au Canada aux "&amp;Variables!C26</f>
        <v>Ventes au Canada aux distributeurs</v>
      </c>
    </row>
    <row r="37" spans="1:16" s="173" customFormat="1" x14ac:dyDescent="0.35">
      <c r="A37" s="278"/>
      <c r="B37" s="632" t="str">
        <f>IF(Intro!$G$23="English",O37,P37)</f>
        <v>Sales in Canada to end users</v>
      </c>
      <c r="C37" s="633"/>
      <c r="D37" s="633"/>
      <c r="E37" s="633"/>
      <c r="F37" s="226" t="str">
        <f>IF(SUM('Pro 2'!H32:H33)&lt;&gt;0,"X","-")</f>
        <v>-</v>
      </c>
      <c r="G37" s="226" t="str">
        <f>IF(SUM('Pro 2'!I32:I33)&lt;&gt;0,"X","-")</f>
        <v>-</v>
      </c>
      <c r="H37" s="226" t="str">
        <f>IF(SUM('Pro 2'!J32:J33)&lt;&gt;0,"X","-")</f>
        <v>-</v>
      </c>
      <c r="I37" s="226" t="str">
        <f>IF(SUM('Pro 2'!K32:K33)&lt;&gt;0,"X","-")</f>
        <v>-</v>
      </c>
      <c r="J37" s="226" t="str">
        <f>IF(SUM('Pro 2'!L32:L33)&lt;&gt;0,"X","-")</f>
        <v>-</v>
      </c>
      <c r="K37" s="280"/>
      <c r="L37" s="281"/>
      <c r="O37" s="173" t="str">
        <f>"Sales in Canada to "&amp;Variables!B27</f>
        <v>Sales in Canada to end users</v>
      </c>
      <c r="P37" s="173" t="str">
        <f>"Ventes au Canada aux "&amp;Variables!C27</f>
        <v>Ventes au Canada aux utilisateurs finals</v>
      </c>
    </row>
    <row r="38" spans="1:16" s="173" customFormat="1" x14ac:dyDescent="0.35">
      <c r="A38" s="278"/>
      <c r="B38" s="632" t="str">
        <f>IF(Intro!$G$23="English",O38,P38)</f>
        <v>Export Sales</v>
      </c>
      <c r="C38" s="633"/>
      <c r="D38" s="633"/>
      <c r="E38" s="633"/>
      <c r="F38" s="226" t="str">
        <f>IF(SUM('Pro 2'!H35:H36)&lt;&gt;0,"X","-")</f>
        <v>-</v>
      </c>
      <c r="G38" s="226" t="str">
        <f>IF(SUM('Pro 2'!I35:I36)&lt;&gt;0,"X","-")</f>
        <v>-</v>
      </c>
      <c r="H38" s="226" t="str">
        <f>IF(SUM('Pro 2'!J35:J36)&lt;&gt;0,"X","-")</f>
        <v>-</v>
      </c>
      <c r="I38" s="226" t="str">
        <f>IF(SUM('Pro 2'!K35:K36)&lt;&gt;0,"X","-")</f>
        <v>-</v>
      </c>
      <c r="J38" s="226" t="str">
        <f>IF(SUM('Pro 2'!L35:L36)&lt;&gt;0,"X","-")</f>
        <v>-</v>
      </c>
      <c r="K38" s="280"/>
      <c r="L38" s="281"/>
      <c r="O38" s="173" t="s">
        <v>41</v>
      </c>
      <c r="P38" s="173" t="s">
        <v>42</v>
      </c>
    </row>
    <row r="39" spans="1:16" s="147" customFormat="1" x14ac:dyDescent="0.35">
      <c r="A39" s="277"/>
      <c r="B39" s="273"/>
      <c r="C39" s="274"/>
      <c r="D39" s="274"/>
      <c r="E39" s="274"/>
      <c r="F39" s="274"/>
      <c r="G39" s="274"/>
      <c r="H39" s="274"/>
      <c r="I39" s="274"/>
      <c r="J39" s="274"/>
      <c r="K39" s="274"/>
      <c r="L39" s="275"/>
    </row>
  </sheetData>
  <mergeCells count="23">
    <mergeCell ref="B38:E38"/>
    <mergeCell ref="B28:L28"/>
    <mergeCell ref="B35:E35"/>
    <mergeCell ref="B17:J17"/>
    <mergeCell ref="B19:L26"/>
    <mergeCell ref="F33:F34"/>
    <mergeCell ref="G33:G34"/>
    <mergeCell ref="H33:H34"/>
    <mergeCell ref="I33:I34"/>
    <mergeCell ref="J33:J34"/>
    <mergeCell ref="B4:L4"/>
    <mergeCell ref="B5:L5"/>
    <mergeCell ref="B6:L6"/>
    <mergeCell ref="B36:E36"/>
    <mergeCell ref="B37:E37"/>
    <mergeCell ref="B11:H12"/>
    <mergeCell ref="B13:H13"/>
    <mergeCell ref="B14:H14"/>
    <mergeCell ref="B15:H15"/>
    <mergeCell ref="I11:I12"/>
    <mergeCell ref="B30:L31"/>
    <mergeCell ref="B9:L9"/>
    <mergeCell ref="B8:L8"/>
  </mergeCells>
  <dataValidations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9:B24" xr:uid="{98189501-58D8-41C6-8064-4494BB217640}">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0FF472E-7929-47C8-A771-4AA6BB51FDD5}">
          <x14:formula1>
            <xm:f>Variables!$D$30:$D$31</xm:f>
          </x14:formula1>
          <xm:sqref>I11:I15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964FD-EEEC-4033-8B32-63359637E35E}">
  <sheetPr>
    <tabColor rgb="FFFFC000"/>
  </sheetPr>
  <dimension ref="A1:W84"/>
  <sheetViews>
    <sheetView zoomScale="70" zoomScaleNormal="70" workbookViewId="0">
      <selection activeCell="B19" sqref="B19:L26"/>
    </sheetView>
  </sheetViews>
  <sheetFormatPr defaultColWidth="9.1796875" defaultRowHeight="14.5" x14ac:dyDescent="0.35"/>
  <cols>
    <col min="1" max="1" width="6.453125" bestFit="1" customWidth="1"/>
    <col min="2" max="2" width="15.453125" bestFit="1" customWidth="1"/>
    <col min="3" max="3" width="35.54296875" bestFit="1" customWidth="1"/>
    <col min="4" max="8" width="14.7265625" customWidth="1"/>
    <col min="9" max="9" width="19" bestFit="1" customWidth="1"/>
    <col min="10" max="11" width="14.81640625" customWidth="1"/>
    <col min="12" max="12" width="25.54296875" customWidth="1"/>
    <col min="13" max="13" width="25" customWidth="1"/>
    <col min="14" max="19" width="14.7265625" customWidth="1"/>
    <col min="20" max="21" width="15.453125" customWidth="1"/>
    <col min="22" max="22" width="14.81640625" customWidth="1"/>
    <col min="23" max="24" width="14.54296875" customWidth="1"/>
    <col min="25" max="25" width="25" customWidth="1"/>
    <col min="26" max="27" width="12.81640625" customWidth="1"/>
    <col min="28" max="29" width="14.54296875" customWidth="1"/>
  </cols>
  <sheetData>
    <row r="1" spans="1:19" ht="15" thickBot="1" x14ac:dyDescent="0.4">
      <c r="C1" s="889"/>
      <c r="D1" s="889"/>
      <c r="E1" s="889"/>
      <c r="F1" s="889"/>
      <c r="G1" s="889"/>
      <c r="H1" s="889"/>
      <c r="I1" s="889"/>
      <c r="J1" s="889"/>
      <c r="K1" s="889"/>
      <c r="L1" s="889"/>
      <c r="M1" s="889"/>
      <c r="N1" s="889"/>
      <c r="O1" s="889"/>
      <c r="P1" s="889"/>
      <c r="Q1" s="367"/>
      <c r="R1" s="367"/>
    </row>
    <row r="2" spans="1:19" x14ac:dyDescent="0.35">
      <c r="A2" s="368"/>
      <c r="C2" s="369" t="s">
        <v>726</v>
      </c>
      <c r="D2" s="370"/>
      <c r="E2" s="370"/>
      <c r="F2" s="370"/>
      <c r="G2" s="370"/>
      <c r="H2" s="371"/>
      <c r="M2" s="369" t="s">
        <v>726</v>
      </c>
      <c r="N2" s="370"/>
      <c r="O2" s="370"/>
      <c r="P2" s="370"/>
      <c r="Q2" s="370"/>
      <c r="R2" s="371"/>
    </row>
    <row r="3" spans="1:19" x14ac:dyDescent="0.35">
      <c r="C3" s="372"/>
      <c r="D3" s="890" t="s">
        <v>727</v>
      </c>
      <c r="E3" s="890"/>
      <c r="F3" s="890"/>
      <c r="G3" s="373"/>
      <c r="H3" s="374"/>
      <c r="M3" s="375"/>
      <c r="N3" s="890" t="s">
        <v>727</v>
      </c>
      <c r="O3" s="890"/>
      <c r="P3" s="890"/>
      <c r="Q3" s="373"/>
      <c r="R3" s="374"/>
    </row>
    <row r="4" spans="1:19" ht="33" customHeight="1" thickBot="1" x14ac:dyDescent="0.4">
      <c r="C4" s="372" t="s">
        <v>728</v>
      </c>
      <c r="D4" s="376">
        <f>'Pro 1'!G19</f>
        <v>2022</v>
      </c>
      <c r="E4" s="376">
        <f>'Pro 1'!H19</f>
        <v>2023</v>
      </c>
      <c r="F4" s="376">
        <f>'Pro 1'!I19</f>
        <v>2024</v>
      </c>
      <c r="G4" s="376" t="str">
        <f>'Pro 1'!J19</f>
        <v>Jan-Sept 2024</v>
      </c>
      <c r="H4" s="377" t="str">
        <f>'Pro 1'!K19</f>
        <v>Jan-Sept 2025</v>
      </c>
      <c r="I4" s="378"/>
      <c r="J4" s="378"/>
      <c r="K4" s="378"/>
      <c r="L4" s="378"/>
      <c r="M4" s="372" t="s">
        <v>729</v>
      </c>
      <c r="N4" s="376">
        <f>D4</f>
        <v>2022</v>
      </c>
      <c r="O4" s="376">
        <f>E4</f>
        <v>2023</v>
      </c>
      <c r="P4" s="376">
        <f>F4</f>
        <v>2024</v>
      </c>
      <c r="Q4" s="376" t="str">
        <f>G4</f>
        <v>Jan-Sept 2024</v>
      </c>
      <c r="R4" s="377" t="str">
        <f>H4</f>
        <v>Jan-Sept 2025</v>
      </c>
    </row>
    <row r="5" spans="1:19" x14ac:dyDescent="0.35">
      <c r="B5" s="379" t="s">
        <v>730</v>
      </c>
      <c r="C5" s="375" t="s">
        <v>472</v>
      </c>
      <c r="D5" s="380">
        <f>'Pro 1'!G21</f>
        <v>0</v>
      </c>
      <c r="E5" s="380">
        <f>'Pro 1'!H21</f>
        <v>0</v>
      </c>
      <c r="F5" s="380">
        <f>'Pro 1'!I21</f>
        <v>0</v>
      </c>
      <c r="G5" s="380">
        <f>'Pro 1'!J21</f>
        <v>0</v>
      </c>
      <c r="H5" s="381">
        <f>'Pro 1'!K21</f>
        <v>0</v>
      </c>
      <c r="I5" s="382">
        <f>SUM('Pro 1'!G21:K21)+SUM('Pro 3'!H71:L78)</f>
        <v>0</v>
      </c>
      <c r="J5" s="383"/>
      <c r="L5" s="379" t="s">
        <v>730</v>
      </c>
      <c r="M5" s="375" t="str">
        <f>C5</f>
        <v>Volume</v>
      </c>
      <c r="N5" s="380">
        <f>'Pro 1'!G22</f>
        <v>0</v>
      </c>
      <c r="O5" s="380">
        <f>'Pro 1'!H22</f>
        <v>0</v>
      </c>
      <c r="P5" s="380">
        <f>'Pro 1'!I22</f>
        <v>0</v>
      </c>
      <c r="Q5" s="380">
        <f>'Pro 1'!J22</f>
        <v>0</v>
      </c>
      <c r="R5" s="381">
        <f>'Pro 1'!K22</f>
        <v>0</v>
      </c>
      <c r="S5" s="384">
        <f>SUM('Pro 1'!G22:K22)+SUM('Pro 3'!H94:L101)</f>
        <v>0</v>
      </c>
    </row>
    <row r="6" spans="1:19" ht="15" thickBot="1" x14ac:dyDescent="0.4">
      <c r="B6" s="379" t="s">
        <v>730</v>
      </c>
      <c r="C6" s="375"/>
      <c r="D6" s="380"/>
      <c r="E6" s="380"/>
      <c r="F6" s="380"/>
      <c r="G6" s="380"/>
      <c r="H6" s="381"/>
      <c r="I6" s="385" cm="1">
        <f t="array" ref="I6">SUM(D5:H5)+SUM((D7:H11)*1000)</f>
        <v>0</v>
      </c>
      <c r="J6" s="383"/>
      <c r="L6" s="379" t="s">
        <v>730</v>
      </c>
      <c r="M6" s="375"/>
      <c r="N6" s="380"/>
      <c r="O6" s="380"/>
      <c r="P6" s="380"/>
      <c r="Q6" s="380"/>
      <c r="R6" s="381"/>
      <c r="S6" s="386" cm="1">
        <f t="array" ref="S6">SUM(N5:R5)+SUM((N7:R11)*1000)</f>
        <v>0</v>
      </c>
    </row>
    <row r="7" spans="1:19" ht="15" thickBot="1" x14ac:dyDescent="0.4">
      <c r="A7" t="s">
        <v>731</v>
      </c>
      <c r="B7" s="379" t="s">
        <v>730</v>
      </c>
      <c r="C7" s="375" t="s">
        <v>128</v>
      </c>
      <c r="D7" s="380">
        <f>'Pro 3'!H71/1000</f>
        <v>0</v>
      </c>
      <c r="E7" s="380">
        <f>'Pro 3'!I71/1000</f>
        <v>0</v>
      </c>
      <c r="F7" s="380">
        <f>'Pro 3'!J71/1000</f>
        <v>0</v>
      </c>
      <c r="G7" s="380">
        <f>'Pro 3'!K71/1000</f>
        <v>0</v>
      </c>
      <c r="H7" s="381">
        <f>'Pro 3'!L71/1000</f>
        <v>0</v>
      </c>
      <c r="I7" s="387" t="b">
        <f>I5=I6</f>
        <v>1</v>
      </c>
      <c r="J7" s="388"/>
      <c r="K7" t="s">
        <v>731</v>
      </c>
      <c r="L7" s="379" t="s">
        <v>730</v>
      </c>
      <c r="M7" s="375" t="str">
        <f>C7</f>
        <v>Beginning inventory</v>
      </c>
      <c r="N7" s="380">
        <f>'Pro 3'!H94/1000</f>
        <v>0</v>
      </c>
      <c r="O7" s="380">
        <f>'Pro 3'!I94/1000</f>
        <v>0</v>
      </c>
      <c r="P7" s="380">
        <f>'Pro 3'!J94/1000</f>
        <v>0</v>
      </c>
      <c r="Q7" s="380">
        <f>'Pro 3'!K94/1000</f>
        <v>0</v>
      </c>
      <c r="R7" s="381">
        <f>'Pro 3'!L94/1000</f>
        <v>0</v>
      </c>
      <c r="S7" s="389" t="b">
        <f>S5=S6</f>
        <v>1</v>
      </c>
    </row>
    <row r="8" spans="1:19" x14ac:dyDescent="0.35">
      <c r="A8" t="s">
        <v>731</v>
      </c>
      <c r="B8" s="379" t="s">
        <v>730</v>
      </c>
      <c r="C8" s="375" t="s">
        <v>372</v>
      </c>
      <c r="D8" s="380">
        <f>SUM('Pro 3'!H72:'Pro 3'!H75)/1000</f>
        <v>0</v>
      </c>
      <c r="E8" s="380">
        <f>SUM('Pro 3'!I72:'Pro 3'!I75)/1000</f>
        <v>0</v>
      </c>
      <c r="F8" s="380">
        <f>SUM('Pro 3'!J72:'Pro 3'!J75)/1000</f>
        <v>0</v>
      </c>
      <c r="G8" s="380">
        <f>SUM('Pro 3'!K72:'Pro 3'!K75)/1000</f>
        <v>0</v>
      </c>
      <c r="H8" s="381">
        <f>SUM('Pro 3'!L72:'Pro 3'!L75)/1000</f>
        <v>0</v>
      </c>
      <c r="K8" t="s">
        <v>731</v>
      </c>
      <c r="L8" s="379" t="s">
        <v>730</v>
      </c>
      <c r="M8" s="375" t="str">
        <f>C8</f>
        <v xml:space="preserve">Direct materials used </v>
      </c>
      <c r="N8" s="380">
        <f>SUM('Pro 3'!H95:H98)/1000</f>
        <v>0</v>
      </c>
      <c r="O8" s="380">
        <f>SUM('Pro 3'!I95:I98)/1000</f>
        <v>0</v>
      </c>
      <c r="P8" s="380">
        <f>SUM('Pro 3'!J95:J98)/1000</f>
        <v>0</v>
      </c>
      <c r="Q8" s="380">
        <f>SUM('Pro 3'!K95:K98)/1000</f>
        <v>0</v>
      </c>
      <c r="R8" s="381">
        <f>SUM('Pro 3'!L95:L98)/1000</f>
        <v>0</v>
      </c>
    </row>
    <row r="9" spans="1:19" x14ac:dyDescent="0.35">
      <c r="A9" t="s">
        <v>731</v>
      </c>
      <c r="B9" s="379" t="s">
        <v>730</v>
      </c>
      <c r="C9" s="375" t="s">
        <v>732</v>
      </c>
      <c r="D9" s="380">
        <f>'Pro 3'!H76/1000</f>
        <v>0</v>
      </c>
      <c r="E9" s="380">
        <f>'Pro 3'!I76/1000</f>
        <v>0</v>
      </c>
      <c r="F9" s="380">
        <f>'Pro 3'!J76/1000</f>
        <v>0</v>
      </c>
      <c r="G9" s="380">
        <f>'Pro 3'!K76/1000</f>
        <v>0</v>
      </c>
      <c r="H9" s="381">
        <f>'Pro 3'!L76/1000</f>
        <v>0</v>
      </c>
      <c r="K9" t="s">
        <v>731</v>
      </c>
      <c r="L9" s="379" t="s">
        <v>730</v>
      </c>
      <c r="M9" s="375" t="str">
        <f>C9</f>
        <v>Direct employ wages paid</v>
      </c>
      <c r="N9" s="380">
        <f>'Pro 3'!H99/1000</f>
        <v>0</v>
      </c>
      <c r="O9" s="380">
        <f>'Pro 3'!I99/1000</f>
        <v>0</v>
      </c>
      <c r="P9" s="380">
        <f>'Pro 3'!J99/1000</f>
        <v>0</v>
      </c>
      <c r="Q9" s="380">
        <f>'Pro 3'!K99/1000</f>
        <v>0</v>
      </c>
      <c r="R9" s="381">
        <f>'Pro 3'!L99/1000</f>
        <v>0</v>
      </c>
    </row>
    <row r="10" spans="1:19" x14ac:dyDescent="0.35">
      <c r="A10" t="s">
        <v>731</v>
      </c>
      <c r="B10" s="379" t="s">
        <v>730</v>
      </c>
      <c r="C10" s="375" t="s">
        <v>352</v>
      </c>
      <c r="D10" s="380">
        <f>'Pro 3'!H77/1000</f>
        <v>0</v>
      </c>
      <c r="E10" s="380">
        <f>'Pro 3'!I77/1000</f>
        <v>0</v>
      </c>
      <c r="F10" s="380">
        <f>'Pro 3'!J77/1000</f>
        <v>0</v>
      </c>
      <c r="G10" s="380">
        <f>'Pro 3'!K77/1000</f>
        <v>0</v>
      </c>
      <c r="H10" s="381">
        <f>'Pro 3'!L77/1000</f>
        <v>0</v>
      </c>
      <c r="K10" t="s">
        <v>731</v>
      </c>
      <c r="L10" s="379" t="s">
        <v>730</v>
      </c>
      <c r="M10" s="375" t="str">
        <f>C10</f>
        <v xml:space="preserve">Factory overhead </v>
      </c>
      <c r="N10" s="380">
        <f>'Pro 3'!H100/1000</f>
        <v>0</v>
      </c>
      <c r="O10" s="380">
        <f>'Pro 3'!I100/1000</f>
        <v>0</v>
      </c>
      <c r="P10" s="380">
        <f>'Pro 3'!J100/1000</f>
        <v>0</v>
      </c>
      <c r="Q10" s="380">
        <f>'Pro 3'!K100/1000</f>
        <v>0</v>
      </c>
      <c r="R10" s="381">
        <f>'Pro 3'!L100/1000</f>
        <v>0</v>
      </c>
    </row>
    <row r="11" spans="1:19" x14ac:dyDescent="0.35">
      <c r="A11" t="s">
        <v>731</v>
      </c>
      <c r="B11" s="379" t="s">
        <v>730</v>
      </c>
      <c r="C11" s="375" t="s">
        <v>375</v>
      </c>
      <c r="D11" s="380">
        <f>'Pro 3'!H78/1000</f>
        <v>0</v>
      </c>
      <c r="E11" s="380">
        <f>'Pro 3'!I78/1000</f>
        <v>0</v>
      </c>
      <c r="F11" s="380">
        <f>'Pro 3'!J78/1000</f>
        <v>0</v>
      </c>
      <c r="G11" s="380">
        <f>'Pro 3'!K78/1000</f>
        <v>0</v>
      </c>
      <c r="H11" s="381">
        <f>'Pro 3'!L78/1000</f>
        <v>0</v>
      </c>
      <c r="K11" t="s">
        <v>731</v>
      </c>
      <c r="L11" s="379" t="s">
        <v>730</v>
      </c>
      <c r="M11" s="375" t="str">
        <f>C11</f>
        <v>Less: ending inventory</v>
      </c>
      <c r="N11" s="380">
        <f>'Pro 3'!H101/1000</f>
        <v>0</v>
      </c>
      <c r="O11" s="380">
        <f>'Pro 3'!I101/1000</f>
        <v>0</v>
      </c>
      <c r="P11" s="380">
        <f>'Pro 3'!J101/1000</f>
        <v>0</v>
      </c>
      <c r="Q11" s="380">
        <f>'Pro 3'!K101/1000</f>
        <v>0</v>
      </c>
      <c r="R11" s="381">
        <f>'Pro 3'!L101/1000</f>
        <v>0</v>
      </c>
    </row>
    <row r="12" spans="1:19" ht="15" thickBot="1" x14ac:dyDescent="0.4">
      <c r="B12" s="390" t="s">
        <v>733</v>
      </c>
      <c r="C12" s="375"/>
      <c r="D12" s="380"/>
      <c r="E12" s="380"/>
      <c r="F12" s="380"/>
      <c r="G12" s="380"/>
      <c r="H12" s="381"/>
      <c r="L12" s="390" t="s">
        <v>733</v>
      </c>
      <c r="M12" s="375"/>
      <c r="N12" s="380"/>
      <c r="O12" s="380"/>
      <c r="P12" s="380"/>
      <c r="Q12" s="380"/>
      <c r="R12" s="381"/>
    </row>
    <row r="13" spans="1:19" x14ac:dyDescent="0.35">
      <c r="B13" s="379" t="s">
        <v>730</v>
      </c>
      <c r="C13" s="375" t="s">
        <v>734</v>
      </c>
      <c r="D13" s="380">
        <f>SUM('Pro 2'!H29,'Pro 2'!H32)</f>
        <v>0</v>
      </c>
      <c r="E13" s="380">
        <f>SUM('Pro 2'!I29,'Pro 2'!I32)</f>
        <v>0</v>
      </c>
      <c r="F13" s="380">
        <f>SUM('Pro 2'!J29,'Pro 2'!J32)</f>
        <v>0</v>
      </c>
      <c r="G13" s="380">
        <f>SUM('Pro 2'!K29,'Pro 2'!K32)</f>
        <v>0</v>
      </c>
      <c r="H13" s="381">
        <f>SUM('Pro 2'!L29,'Pro 2'!L32)</f>
        <v>0</v>
      </c>
      <c r="I13" s="382">
        <f>SUM('Pro 2'!H29:L29,'Pro 2'!H32:L32)+(SUM('Pro 3'!G232:K233,'Pro 3'!G235:K235,'Pro 3'!G238:K240)/1000)</f>
        <v>0</v>
      </c>
      <c r="J13" s="383"/>
      <c r="L13" s="379" t="s">
        <v>730</v>
      </c>
      <c r="M13" s="375" t="str">
        <f>C13</f>
        <v>Net Sales Volume</v>
      </c>
      <c r="N13" s="380">
        <f>'Pro 2'!H35</f>
        <v>0</v>
      </c>
      <c r="O13" s="380">
        <f>'Pro 2'!I35</f>
        <v>0</v>
      </c>
      <c r="P13" s="380">
        <f>'Pro 2'!J35</f>
        <v>0</v>
      </c>
      <c r="Q13" s="380">
        <f>'Pro 2'!K35</f>
        <v>0</v>
      </c>
      <c r="R13" s="381">
        <f>'Pro 2'!L35</f>
        <v>0</v>
      </c>
      <c r="S13" s="384">
        <f>SUM('Pro 2'!H35:L35)+(SUM('Pro 3'!G256:K257,'Pro 3'!G259:K259,'Pro 3'!G262:K264)/1000)</f>
        <v>0</v>
      </c>
    </row>
    <row r="14" spans="1:19" ht="15" thickBot="1" x14ac:dyDescent="0.4">
      <c r="B14" s="379" t="s">
        <v>730</v>
      </c>
      <c r="C14" s="375"/>
      <c r="D14" s="380"/>
      <c r="E14" s="380"/>
      <c r="F14" s="380"/>
      <c r="G14" s="380"/>
      <c r="H14" s="381"/>
      <c r="I14" s="385">
        <f>SUM(D13:H13)+SUM(D16:H24)</f>
        <v>0</v>
      </c>
      <c r="J14" s="383"/>
      <c r="L14" s="379" t="s">
        <v>730</v>
      </c>
      <c r="M14" s="375"/>
      <c r="N14" s="380"/>
      <c r="O14" s="380"/>
      <c r="P14" s="380"/>
      <c r="Q14" s="380"/>
      <c r="R14" s="381"/>
      <c r="S14" s="386">
        <f>SUM(N13:R13)+SUM(N16:R24)</f>
        <v>0</v>
      </c>
    </row>
    <row r="15" spans="1:19" ht="15" thickBot="1" x14ac:dyDescent="0.4">
      <c r="B15" s="379" t="s">
        <v>730</v>
      </c>
      <c r="C15" s="375"/>
      <c r="D15" s="380"/>
      <c r="E15" s="380"/>
      <c r="F15" s="380"/>
      <c r="G15" s="380"/>
      <c r="H15" s="381"/>
      <c r="I15" s="387" t="b">
        <f>I13=I14</f>
        <v>1</v>
      </c>
      <c r="J15" s="383"/>
      <c r="L15" s="379" t="s">
        <v>730</v>
      </c>
      <c r="M15" s="375"/>
      <c r="N15" s="380"/>
      <c r="O15" s="380"/>
      <c r="P15" s="380"/>
      <c r="Q15" s="380"/>
      <c r="R15" s="381"/>
      <c r="S15" s="389" t="b">
        <f>S13=S14</f>
        <v>1</v>
      </c>
    </row>
    <row r="16" spans="1:19" x14ac:dyDescent="0.35">
      <c r="A16" t="s">
        <v>731</v>
      </c>
      <c r="B16" s="379" t="s">
        <v>730</v>
      </c>
      <c r="C16" s="375" t="s">
        <v>72</v>
      </c>
      <c r="D16" s="380">
        <f>'Pro 3'!G232/1000</f>
        <v>0</v>
      </c>
      <c r="E16" s="380">
        <f>'Pro 3'!H232/1000</f>
        <v>0</v>
      </c>
      <c r="F16" s="380">
        <f>'Pro 3'!I232/1000</f>
        <v>0</v>
      </c>
      <c r="G16" s="380">
        <f>'Pro 3'!J232/1000</f>
        <v>0</v>
      </c>
      <c r="H16" s="381">
        <f>'Pro 3'!K232/1000</f>
        <v>0</v>
      </c>
      <c r="J16" s="388"/>
      <c r="K16" t="s">
        <v>731</v>
      </c>
      <c r="L16" s="379" t="s">
        <v>730</v>
      </c>
      <c r="M16" s="375" t="str">
        <f>C16</f>
        <v>Net Sales Value</v>
      </c>
      <c r="N16" s="380">
        <f>'Pro 3'!G256/1000</f>
        <v>0</v>
      </c>
      <c r="O16" s="380">
        <f>'Pro 3'!H256/1000</f>
        <v>0</v>
      </c>
      <c r="P16" s="380">
        <f>'Pro 3'!I256/1000</f>
        <v>0</v>
      </c>
      <c r="Q16" s="380">
        <f>'Pro 3'!J256/1000</f>
        <v>0</v>
      </c>
      <c r="R16" s="381">
        <f>'Pro 3'!K256/1000</f>
        <v>0</v>
      </c>
    </row>
    <row r="17" spans="1:22" x14ac:dyDescent="0.35">
      <c r="A17" t="s">
        <v>731</v>
      </c>
      <c r="B17" s="379" t="s">
        <v>730</v>
      </c>
      <c r="C17" s="375" t="s">
        <v>74</v>
      </c>
      <c r="D17" s="380">
        <f>'Pro 3'!G233/1000</f>
        <v>0</v>
      </c>
      <c r="E17" s="380">
        <f>'Pro 3'!H233/1000</f>
        <v>0</v>
      </c>
      <c r="F17" s="380">
        <f>'Pro 3'!I233/1000</f>
        <v>0</v>
      </c>
      <c r="G17" s="380">
        <f>'Pro 3'!J233/1000</f>
        <v>0</v>
      </c>
      <c r="H17" s="381">
        <f>'Pro 3'!K233/1000</f>
        <v>0</v>
      </c>
      <c r="K17" t="s">
        <v>731</v>
      </c>
      <c r="L17" s="379" t="s">
        <v>730</v>
      </c>
      <c r="M17" s="375" t="str">
        <f>C17</f>
        <v>Beginning Inventory</v>
      </c>
      <c r="N17" s="380">
        <f>'Pro 3'!G257/1000</f>
        <v>0</v>
      </c>
      <c r="O17" s="380">
        <f>'Pro 3'!H257/1000</f>
        <v>0</v>
      </c>
      <c r="P17" s="380">
        <f>'Pro 3'!I257/1000</f>
        <v>0</v>
      </c>
      <c r="Q17" s="380">
        <f>'Pro 3'!J257/1000</f>
        <v>0</v>
      </c>
      <c r="R17" s="381">
        <f>'Pro 3'!K257/1000</f>
        <v>0</v>
      </c>
    </row>
    <row r="18" spans="1:22" x14ac:dyDescent="0.35">
      <c r="B18" s="390" t="s">
        <v>733</v>
      </c>
      <c r="C18" s="375"/>
      <c r="D18" s="380"/>
      <c r="E18" s="380"/>
      <c r="F18" s="380"/>
      <c r="G18" s="380"/>
      <c r="H18" s="381"/>
      <c r="L18" s="390" t="s">
        <v>733</v>
      </c>
      <c r="M18" s="375"/>
      <c r="N18" s="380"/>
      <c r="O18" s="380"/>
      <c r="P18" s="380"/>
      <c r="Q18" s="380"/>
      <c r="R18" s="381"/>
    </row>
    <row r="19" spans="1:22" x14ac:dyDescent="0.35">
      <c r="A19" t="s">
        <v>731</v>
      </c>
      <c r="B19" s="379" t="s">
        <v>730</v>
      </c>
      <c r="C19" s="375" t="s">
        <v>735</v>
      </c>
      <c r="D19" s="380">
        <f>'Pro 3'!G235/1000</f>
        <v>0</v>
      </c>
      <c r="E19" s="380">
        <f>'Pro 3'!H235/1000</f>
        <v>0</v>
      </c>
      <c r="F19" s="380">
        <f>'Pro 3'!I235/1000</f>
        <v>0</v>
      </c>
      <c r="G19" s="380">
        <f>'Pro 3'!J235/1000</f>
        <v>0</v>
      </c>
      <c r="H19" s="381">
        <f>'Pro 3'!K235/1000</f>
        <v>0</v>
      </c>
      <c r="K19" t="s">
        <v>731</v>
      </c>
      <c r="L19" s="379" t="s">
        <v>730</v>
      </c>
      <c r="M19" s="375" t="str">
        <f>C19</f>
        <v>Ending Inventory</v>
      </c>
      <c r="N19" s="380">
        <f>'Pro 3'!G259/1000</f>
        <v>0</v>
      </c>
      <c r="O19" s="380">
        <f>'Pro 3'!H259/1000</f>
        <v>0</v>
      </c>
      <c r="P19" s="380">
        <f>'Pro 3'!I259/1000</f>
        <v>0</v>
      </c>
      <c r="Q19" s="380">
        <f>'Pro 3'!J259/1000</f>
        <v>0</v>
      </c>
      <c r="R19" s="381">
        <f>'Pro 3'!K259/1000</f>
        <v>0</v>
      </c>
    </row>
    <row r="20" spans="1:22" x14ac:dyDescent="0.35">
      <c r="B20" s="390" t="s">
        <v>733</v>
      </c>
      <c r="C20" s="375"/>
      <c r="D20" s="380"/>
      <c r="E20" s="380"/>
      <c r="F20" s="380"/>
      <c r="G20" s="380"/>
      <c r="H20" s="381"/>
      <c r="L20" s="390" t="s">
        <v>733</v>
      </c>
      <c r="M20" s="375"/>
      <c r="N20" s="380"/>
      <c r="O20" s="380"/>
      <c r="P20" s="380"/>
      <c r="Q20" s="380"/>
      <c r="R20" s="381"/>
    </row>
    <row r="21" spans="1:22" x14ac:dyDescent="0.35">
      <c r="B21" s="390" t="s">
        <v>733</v>
      </c>
      <c r="C21" s="375"/>
      <c r="D21" s="380"/>
      <c r="E21" s="380"/>
      <c r="F21" s="380"/>
      <c r="G21" s="380"/>
      <c r="H21" s="381"/>
      <c r="L21" s="390" t="s">
        <v>733</v>
      </c>
      <c r="M21" s="375"/>
      <c r="N21" s="380"/>
      <c r="O21" s="380"/>
      <c r="P21" s="380"/>
      <c r="Q21" s="380"/>
      <c r="R21" s="381"/>
    </row>
    <row r="22" spans="1:22" x14ac:dyDescent="0.35">
      <c r="A22" t="s">
        <v>731</v>
      </c>
      <c r="B22" s="379" t="s">
        <v>730</v>
      </c>
      <c r="C22" s="375" t="s">
        <v>736</v>
      </c>
      <c r="D22" s="380">
        <f>'Pro 3'!G238/1000</f>
        <v>0</v>
      </c>
      <c r="E22" s="380">
        <f>'Pro 3'!H238/1000</f>
        <v>0</v>
      </c>
      <c r="F22" s="380">
        <f>'Pro 3'!I238/1000</f>
        <v>0</v>
      </c>
      <c r="G22" s="380">
        <f>'Pro 3'!J238/1000</f>
        <v>0</v>
      </c>
      <c r="H22" s="381">
        <f>'Pro 3'!K238/1000</f>
        <v>0</v>
      </c>
      <c r="K22" t="s">
        <v>731</v>
      </c>
      <c r="L22" s="379" t="s">
        <v>730</v>
      </c>
      <c r="M22" s="375" t="str">
        <f>C22</f>
        <v>GSA Expenses</v>
      </c>
      <c r="N22" s="380">
        <f>'Pro 3'!G262/1000</f>
        <v>0</v>
      </c>
      <c r="O22" s="380">
        <f>'Pro 3'!H262/1000</f>
        <v>0</v>
      </c>
      <c r="P22" s="380">
        <f>'Pro 3'!I262/1000</f>
        <v>0</v>
      </c>
      <c r="Q22" s="380">
        <f>'Pro 3'!J262/1000</f>
        <v>0</v>
      </c>
      <c r="R22" s="381">
        <f>'Pro 3'!K262/1000</f>
        <v>0</v>
      </c>
    </row>
    <row r="23" spans="1:22" x14ac:dyDescent="0.35">
      <c r="A23" t="s">
        <v>731</v>
      </c>
      <c r="B23" s="379" t="s">
        <v>730</v>
      </c>
      <c r="C23" s="375" t="s">
        <v>55</v>
      </c>
      <c r="D23" s="380">
        <f>'Pro 3'!G239/1000</f>
        <v>0</v>
      </c>
      <c r="E23" s="380">
        <f>'Pro 3'!H239/1000</f>
        <v>0</v>
      </c>
      <c r="F23" s="380">
        <f>'Pro 3'!I239/1000</f>
        <v>0</v>
      </c>
      <c r="G23" s="380">
        <f>'Pro 3'!J239/1000</f>
        <v>0</v>
      </c>
      <c r="H23" s="381">
        <f>'Pro 3'!K239/1000</f>
        <v>0</v>
      </c>
      <c r="K23" t="s">
        <v>731</v>
      </c>
      <c r="L23" s="379" t="s">
        <v>730</v>
      </c>
      <c r="M23" s="375" t="str">
        <f>C23</f>
        <v xml:space="preserve">Financial Expenses </v>
      </c>
      <c r="N23" s="380">
        <f>'Pro 3'!G263/1000</f>
        <v>0</v>
      </c>
      <c r="O23" s="380">
        <f>'Pro 3'!H263/1000</f>
        <v>0</v>
      </c>
      <c r="P23" s="380">
        <f>'Pro 3'!I263/1000</f>
        <v>0</v>
      </c>
      <c r="Q23" s="380">
        <f>'Pro 3'!J263/1000</f>
        <v>0</v>
      </c>
      <c r="R23" s="381">
        <f>'Pro 3'!K263/1000</f>
        <v>0</v>
      </c>
    </row>
    <row r="24" spans="1:22" ht="15" thickBot="1" x14ac:dyDescent="0.4">
      <c r="A24" t="s">
        <v>731</v>
      </c>
      <c r="B24" s="379" t="s">
        <v>730</v>
      </c>
      <c r="C24" s="375" t="s">
        <v>374</v>
      </c>
      <c r="D24" s="380">
        <f>'Pro 3'!G240/1000</f>
        <v>0</v>
      </c>
      <c r="E24" s="380">
        <f>'Pro 3'!H240/1000</f>
        <v>0</v>
      </c>
      <c r="F24" s="380">
        <f>'Pro 3'!I240/1000</f>
        <v>0</v>
      </c>
      <c r="G24" s="380">
        <f>'Pro 3'!J240/1000</f>
        <v>0</v>
      </c>
      <c r="H24" s="381">
        <f>'Pro 3'!K240/1000</f>
        <v>0</v>
      </c>
      <c r="K24" t="s">
        <v>731</v>
      </c>
      <c r="L24" s="379" t="s">
        <v>730</v>
      </c>
      <c r="M24" s="391" t="str">
        <f>C24</f>
        <v>Other expenses</v>
      </c>
      <c r="N24" s="392">
        <f>'Pro 3'!G264/1000</f>
        <v>0</v>
      </c>
      <c r="O24" s="392">
        <f>'Pro 3'!H264/1000</f>
        <v>0</v>
      </c>
      <c r="P24" s="392">
        <f>'Pro 3'!I264/1000</f>
        <v>0</v>
      </c>
      <c r="Q24" s="392">
        <f>'Pro 3'!J264/1000</f>
        <v>0</v>
      </c>
      <c r="R24" s="393">
        <f>'Pro 3'!K264/1000</f>
        <v>0</v>
      </c>
    </row>
    <row r="25" spans="1:22" x14ac:dyDescent="0.35">
      <c r="B25" s="390" t="s">
        <v>737</v>
      </c>
      <c r="C25" s="375"/>
      <c r="D25" s="380"/>
      <c r="E25" s="380"/>
      <c r="F25" s="380"/>
      <c r="G25" s="380"/>
      <c r="H25" s="381"/>
    </row>
    <row r="26" spans="1:22" x14ac:dyDescent="0.35">
      <c r="B26" s="390" t="s">
        <v>737</v>
      </c>
      <c r="C26" s="372" t="s">
        <v>738</v>
      </c>
      <c r="D26" s="380"/>
      <c r="E26" s="380"/>
      <c r="F26" s="380"/>
      <c r="G26" s="380"/>
      <c r="H26" s="381"/>
    </row>
    <row r="27" spans="1:22" x14ac:dyDescent="0.35">
      <c r="A27" t="s">
        <v>731</v>
      </c>
      <c r="B27" s="379" t="s">
        <v>730</v>
      </c>
      <c r="C27" s="375" t="s">
        <v>315</v>
      </c>
      <c r="D27" s="380">
        <f>'Pro 3'!G24/1000</f>
        <v>0</v>
      </c>
      <c r="E27" s="380">
        <f>'Pro 3'!H24/1000</f>
        <v>0</v>
      </c>
      <c r="F27" s="380">
        <f>'Pro 3'!I24/1000</f>
        <v>0</v>
      </c>
      <c r="G27" s="380">
        <f>'Pro 3'!J24/1000</f>
        <v>0</v>
      </c>
      <c r="H27" s="381">
        <f>'Pro 3'!K24/1000</f>
        <v>0</v>
      </c>
    </row>
    <row r="28" spans="1:22" x14ac:dyDescent="0.35">
      <c r="A28" t="s">
        <v>731</v>
      </c>
      <c r="B28" s="379" t="s">
        <v>730</v>
      </c>
      <c r="C28" s="375" t="s">
        <v>309</v>
      </c>
      <c r="D28" s="380">
        <f>'Pro 3'!G25/1000</f>
        <v>0</v>
      </c>
      <c r="E28" s="380">
        <f>'Pro 3'!H25/1000</f>
        <v>0</v>
      </c>
      <c r="F28" s="380">
        <f>'Pro 3'!I25/1000</f>
        <v>0</v>
      </c>
      <c r="G28" s="380">
        <f>'Pro 3'!J25/1000</f>
        <v>0</v>
      </c>
      <c r="H28" s="381">
        <f>'Pro 3'!K25/1000</f>
        <v>0</v>
      </c>
    </row>
    <row r="29" spans="1:22" x14ac:dyDescent="0.35">
      <c r="B29" s="390" t="s">
        <v>733</v>
      </c>
      <c r="C29" s="375"/>
      <c r="D29" s="380">
        <f>'Pro 3'!G26/1000</f>
        <v>0</v>
      </c>
      <c r="E29" s="380">
        <f>'Pro 3'!H26/1000</f>
        <v>0</v>
      </c>
      <c r="F29" s="380">
        <f>'Pro 3'!I26/1000</f>
        <v>0</v>
      </c>
      <c r="G29" s="380">
        <f>'Pro 3'!J26/1000</f>
        <v>0</v>
      </c>
      <c r="H29" s="381">
        <f>'Pro 3'!K26/1000</f>
        <v>0</v>
      </c>
    </row>
    <row r="30" spans="1:22" ht="15" thickBot="1" x14ac:dyDescent="0.4">
      <c r="A30" t="s">
        <v>731</v>
      </c>
      <c r="B30" s="379" t="s">
        <v>730</v>
      </c>
      <c r="C30" s="375" t="s">
        <v>739</v>
      </c>
      <c r="D30" s="380">
        <f>'Pro 3'!G27/1000</f>
        <v>0</v>
      </c>
      <c r="E30" s="380">
        <f>'Pro 3'!H27/1000</f>
        <v>0</v>
      </c>
      <c r="F30" s="380">
        <f>'Pro 3'!I27/1000</f>
        <v>0</v>
      </c>
      <c r="G30" s="380">
        <f>'Pro 3'!J27/1000</f>
        <v>0</v>
      </c>
      <c r="H30" s="381">
        <f>'Pro 3'!K27/1000</f>
        <v>0</v>
      </c>
    </row>
    <row r="31" spans="1:22" x14ac:dyDescent="0.35">
      <c r="A31" t="s">
        <v>731</v>
      </c>
      <c r="B31" s="379" t="s">
        <v>730</v>
      </c>
      <c r="C31" s="375" t="s">
        <v>311</v>
      </c>
      <c r="D31" s="380">
        <f>'Pro 3'!G28/1000</f>
        <v>0</v>
      </c>
      <c r="E31" s="380">
        <f>'Pro 3'!H28/1000</f>
        <v>0</v>
      </c>
      <c r="F31" s="380">
        <f>'Pro 3'!I28/1000</f>
        <v>0</v>
      </c>
      <c r="G31" s="380">
        <f>'Pro 3'!J28/1000</f>
        <v>0</v>
      </c>
      <c r="H31" s="381">
        <f>'Pro 3'!K28/1000</f>
        <v>0</v>
      </c>
      <c r="L31" s="394" t="s">
        <v>740</v>
      </c>
      <c r="M31" s="395"/>
      <c r="N31" s="395"/>
      <c r="O31" s="395"/>
      <c r="P31" s="395"/>
      <c r="Q31" s="396"/>
      <c r="R31" s="397"/>
      <c r="S31" s="397"/>
      <c r="T31" s="397"/>
      <c r="U31" s="397"/>
      <c r="V31" s="397"/>
    </row>
    <row r="32" spans="1:22" ht="15" thickBot="1" x14ac:dyDescent="0.4">
      <c r="A32" t="s">
        <v>731</v>
      </c>
      <c r="B32" s="379" t="s">
        <v>730</v>
      </c>
      <c r="C32" s="391" t="s">
        <v>374</v>
      </c>
      <c r="D32" s="392">
        <f>'Pro 3'!G29/1000</f>
        <v>0</v>
      </c>
      <c r="E32" s="392">
        <f>'Pro 3'!H29/1000</f>
        <v>0</v>
      </c>
      <c r="F32" s="392">
        <f>'Pro 3'!I29/1000</f>
        <v>0</v>
      </c>
      <c r="G32" s="392">
        <f>'Pro 3'!J29/1000</f>
        <v>0</v>
      </c>
      <c r="H32" s="393">
        <f>'Pro 3'!K29/1000</f>
        <v>0</v>
      </c>
      <c r="L32" s="891" t="s">
        <v>730</v>
      </c>
      <c r="M32" s="892"/>
      <c r="N32" s="892"/>
      <c r="O32" s="892"/>
      <c r="P32" s="892"/>
      <c r="Q32" s="893"/>
      <c r="R32" s="398"/>
      <c r="S32" s="398"/>
      <c r="T32" s="398"/>
      <c r="U32" s="398"/>
      <c r="V32" s="398"/>
    </row>
    <row r="33" spans="1:23" ht="43.5" x14ac:dyDescent="0.35">
      <c r="D33" s="380"/>
      <c r="E33" s="380"/>
      <c r="F33" s="380"/>
      <c r="G33" s="380"/>
      <c r="H33" s="380"/>
      <c r="L33" s="399" t="s">
        <v>88</v>
      </c>
      <c r="M33" s="400" t="s">
        <v>90</v>
      </c>
      <c r="N33" s="400" t="s">
        <v>92</v>
      </c>
      <c r="O33" s="400" t="s">
        <v>94</v>
      </c>
      <c r="P33" s="400" t="s">
        <v>242</v>
      </c>
      <c r="Q33" s="401" t="s">
        <v>244</v>
      </c>
    </row>
    <row r="34" spans="1:23" ht="15" thickBot="1" x14ac:dyDescent="0.4">
      <c r="C34" s="368"/>
      <c r="J34">
        <f>Intro!E79</f>
        <v>0</v>
      </c>
      <c r="K34" s="379" t="s">
        <v>730</v>
      </c>
      <c r="L34" s="402" t="str">
        <f>IF(OR('Pro 4'!B22="Yes",'Pro 4'!B22="Oui"),"X","")</f>
        <v/>
      </c>
      <c r="M34" s="403" t="str">
        <f>IF(OR('Pro 4'!B32="Yes",'Pro 4'!B32="Oui"),"X","")</f>
        <v/>
      </c>
      <c r="N34" s="403" t="str">
        <f>IF(OR('Pro 4'!B42="Yes",'Pro 4'!B42="Oui"),"X","")</f>
        <v/>
      </c>
      <c r="O34" s="403" t="str">
        <f>IF(OR('Pro 4'!B52="Yes",'Pro 4'!B52="Oui"),"X","")</f>
        <v/>
      </c>
      <c r="P34" s="403" t="str">
        <f>IF(OR('Pro 4'!B62="Yes",'Pro 4'!B62="Oui"),"X","")</f>
        <v/>
      </c>
      <c r="Q34" s="404" t="str">
        <f>IF(OR('Pro 4'!B72="Yes",'Pro 4'!B72="Oui"),"X","")</f>
        <v/>
      </c>
    </row>
    <row r="35" spans="1:23" ht="29.5" thickBot="1" x14ac:dyDescent="0.4">
      <c r="C35" s="368"/>
      <c r="K35" s="405" t="s">
        <v>737</v>
      </c>
      <c r="L35" s="399" t="s">
        <v>246</v>
      </c>
      <c r="M35" s="400" t="s">
        <v>248</v>
      </c>
      <c r="N35" s="400" t="s">
        <v>250</v>
      </c>
      <c r="O35" s="400" t="s">
        <v>252</v>
      </c>
      <c r="P35" s="401" t="s">
        <v>96</v>
      </c>
      <c r="Q35" s="405" t="s">
        <v>737</v>
      </c>
      <c r="R35" s="406"/>
      <c r="S35" s="406"/>
      <c r="V35" s="406"/>
    </row>
    <row r="36" spans="1:23" ht="15" thickBot="1" x14ac:dyDescent="0.4">
      <c r="C36" s="368"/>
      <c r="J36">
        <f>J34</f>
        <v>0</v>
      </c>
      <c r="K36" s="379" t="s">
        <v>730</v>
      </c>
      <c r="L36" s="407" t="str">
        <f>IF(OR('Pro 4'!B82="Yes",'Pro 4'!B82="Oui"),"X","")</f>
        <v/>
      </c>
      <c r="M36" s="408" t="str">
        <f>IF(OR('Pro 4'!B92="Yes",'Pro 4'!B92="Oui"),"X","")</f>
        <v/>
      </c>
      <c r="N36" s="408" t="str">
        <f>IF(OR('Pro 4'!B102="Yes",'Pro 4'!B102="Oui"),"X","")</f>
        <v/>
      </c>
      <c r="O36" s="408" t="str">
        <f>IF(OR('Pro 4'!B112="Yes",'Pro 4'!B112="Oui"),"X","")</f>
        <v/>
      </c>
      <c r="P36" s="404" t="str">
        <f>IF(OR('Pro 4'!B122="Yes",'Pro 4'!B122="Oui"),"X","")</f>
        <v/>
      </c>
      <c r="Q36" s="379" t="s">
        <v>730</v>
      </c>
      <c r="R36" s="409">
        <f>'Pro 4'!D118</f>
        <v>0</v>
      </c>
      <c r="S36" s="406"/>
      <c r="V36" s="406"/>
    </row>
    <row r="37" spans="1:23" ht="15" thickBot="1" x14ac:dyDescent="0.4">
      <c r="C37" s="368"/>
      <c r="H37" s="406"/>
      <c r="I37" s="406"/>
      <c r="J37" s="406"/>
      <c r="K37" s="406"/>
      <c r="L37" s="406"/>
      <c r="M37" s="406"/>
      <c r="N37" s="406"/>
      <c r="O37" s="406"/>
      <c r="P37" s="406"/>
      <c r="Q37" s="406"/>
      <c r="R37" s="406"/>
      <c r="S37" s="406"/>
      <c r="V37" s="406"/>
    </row>
    <row r="38" spans="1:23" x14ac:dyDescent="0.35">
      <c r="C38" s="369" t="s">
        <v>741</v>
      </c>
      <c r="D38" s="894" t="s">
        <v>727</v>
      </c>
      <c r="E38" s="894"/>
      <c r="F38" s="894"/>
      <c r="G38" s="410"/>
      <c r="H38" s="411"/>
    </row>
    <row r="39" spans="1:23" s="368" customFormat="1" ht="15" thickBot="1" x14ac:dyDescent="0.4">
      <c r="A39" s="397"/>
      <c r="B39" s="397"/>
      <c r="C39" s="412"/>
      <c r="D39" s="413">
        <f>D4</f>
        <v>2022</v>
      </c>
      <c r="E39" s="413">
        <f>E4</f>
        <v>2023</v>
      </c>
      <c r="F39" s="413">
        <f>F4</f>
        <v>2024</v>
      </c>
      <c r="G39" s="413" t="str">
        <f>G4</f>
        <v>Jan-Sept 2024</v>
      </c>
      <c r="H39" s="414" t="str">
        <f>H4</f>
        <v>Jan-Sept 2025</v>
      </c>
      <c r="I39" s="397"/>
      <c r="J39" s="397"/>
      <c r="K39" s="397"/>
      <c r="W39" s="415"/>
    </row>
    <row r="40" spans="1:23" s="368" customFormat="1" x14ac:dyDescent="0.35">
      <c r="A40" s="397"/>
      <c r="B40" s="379" t="s">
        <v>730</v>
      </c>
      <c r="C40" s="416" t="s">
        <v>742</v>
      </c>
      <c r="D40" s="417">
        <f>'Pro 1'!G29</f>
        <v>0</v>
      </c>
      <c r="E40" s="417">
        <f>'Pro 1'!H29</f>
        <v>0</v>
      </c>
      <c r="F40" s="417">
        <f>'Pro 1'!I29</f>
        <v>0</v>
      </c>
      <c r="G40" s="417">
        <f>'Pro 1'!J29</f>
        <v>0</v>
      </c>
      <c r="H40" s="418">
        <f>'Pro 1'!K29</f>
        <v>0</v>
      </c>
      <c r="I40" s="419">
        <f>SUM('Pro 1'!G29:K29,'Pro 1'!G23:GK23,'Pro 1'!G26:K26,'Pro 3'!H137:L138,'Pro 2'!H41:L41)</f>
        <v>0</v>
      </c>
      <c r="J40" s="417"/>
      <c r="K40" s="417"/>
    </row>
    <row r="41" spans="1:23" s="368" customFormat="1" ht="15" thickBot="1" x14ac:dyDescent="0.4">
      <c r="A41" s="397"/>
      <c r="B41" s="390" t="s">
        <v>737</v>
      </c>
      <c r="C41" s="416"/>
      <c r="D41" s="417"/>
      <c r="E41" s="417"/>
      <c r="F41" s="417"/>
      <c r="G41" s="417"/>
      <c r="H41" s="418"/>
      <c r="I41" s="418">
        <f>SUM('Pro 2'!H36:L36,'Pro 3'!H143:L144,'Pro 3'!H149:L151,'Pro 2'!H42:L42,'Pro 3'!E351:J351)/1000</f>
        <v>0</v>
      </c>
      <c r="J41" s="417"/>
      <c r="K41" s="417"/>
      <c r="W41" s="406" t="str">
        <f>IF(COUNTA('Pro 4'!$D$27:$M$27)&gt;0,"X"," ")</f>
        <v xml:space="preserve"> </v>
      </c>
    </row>
    <row r="42" spans="1:23" s="368" customFormat="1" x14ac:dyDescent="0.35">
      <c r="A42" s="397"/>
      <c r="B42" s="379" t="s">
        <v>730</v>
      </c>
      <c r="C42" s="416" t="s">
        <v>743</v>
      </c>
      <c r="D42" s="417">
        <f>'Pro 1'!G23</f>
        <v>0</v>
      </c>
      <c r="E42" s="417">
        <f>'Pro 1'!H23</f>
        <v>0</v>
      </c>
      <c r="F42" s="417">
        <f>'Pro 1'!I23</f>
        <v>0</v>
      </c>
      <c r="G42" s="417">
        <f>'Pro 1'!J23</f>
        <v>0</v>
      </c>
      <c r="H42" s="418">
        <f>'Pro 1'!K23</f>
        <v>0</v>
      </c>
      <c r="I42" s="418">
        <f>SUM(I40:I41)</f>
        <v>0</v>
      </c>
      <c r="J42" s="417"/>
      <c r="K42" s="417"/>
      <c r="L42" s="420" t="s">
        <v>744</v>
      </c>
      <c r="M42" s="421"/>
      <c r="N42" s="883" t="s">
        <v>745</v>
      </c>
      <c r="O42" s="883"/>
      <c r="P42" s="883"/>
      <c r="Q42" s="422"/>
      <c r="R42" s="423"/>
    </row>
    <row r="43" spans="1:23" s="368" customFormat="1" x14ac:dyDescent="0.35">
      <c r="A43" s="397"/>
      <c r="B43" s="390" t="s">
        <v>733</v>
      </c>
      <c r="C43" s="416"/>
      <c r="D43" s="417"/>
      <c r="E43" s="417"/>
      <c r="F43" s="417"/>
      <c r="G43" s="417"/>
      <c r="H43" s="418"/>
      <c r="I43" s="424">
        <f>SUM(D40:H58,D61:I61)</f>
        <v>0</v>
      </c>
      <c r="J43" s="425"/>
      <c r="K43" s="397"/>
      <c r="L43" s="426" t="s">
        <v>746</v>
      </c>
      <c r="M43" s="397"/>
      <c r="N43" s="398">
        <f>D39</f>
        <v>2022</v>
      </c>
      <c r="O43" s="398">
        <f>E39</f>
        <v>2023</v>
      </c>
      <c r="P43" s="398">
        <f>F39</f>
        <v>2024</v>
      </c>
      <c r="Q43" s="398" t="str">
        <f>G39</f>
        <v>Jan-Sept 2024</v>
      </c>
      <c r="R43" s="427" t="str">
        <f>H39</f>
        <v>Jan-Sept 2025</v>
      </c>
    </row>
    <row r="44" spans="1:23" s="368" customFormat="1" ht="15" thickBot="1" x14ac:dyDescent="0.4">
      <c r="A44" s="397"/>
      <c r="B44" s="379" t="s">
        <v>730</v>
      </c>
      <c r="C44" s="416" t="s">
        <v>747</v>
      </c>
      <c r="D44" s="417">
        <f>'Pro 1'!G26</f>
        <v>0</v>
      </c>
      <c r="E44" s="417">
        <f>'Pro 1'!H26</f>
        <v>0</v>
      </c>
      <c r="F44" s="417">
        <f>'Pro 1'!I26</f>
        <v>0</v>
      </c>
      <c r="G44" s="417">
        <f>'Pro 1'!J26</f>
        <v>0</v>
      </c>
      <c r="H44" s="418">
        <f>'Pro 1'!K26</f>
        <v>0</v>
      </c>
      <c r="I44" s="428" t="b">
        <f>I42=I43</f>
        <v>1</v>
      </c>
      <c r="J44" s="397" t="s">
        <v>731</v>
      </c>
      <c r="K44" s="379" t="s">
        <v>730</v>
      </c>
      <c r="L44" s="416">
        <f>Public!E187</f>
        <v>0</v>
      </c>
      <c r="M44" s="397">
        <f>L44</f>
        <v>0</v>
      </c>
      <c r="N44" s="417">
        <f>'Pro 3'!H72/1000</f>
        <v>0</v>
      </c>
      <c r="O44" s="417">
        <f>'Pro 3'!I72/1000</f>
        <v>0</v>
      </c>
      <c r="P44" s="417">
        <f>'Pro 3'!J72/1000</f>
        <v>0</v>
      </c>
      <c r="Q44" s="417">
        <f>'Pro 3'!K72/1000</f>
        <v>0</v>
      </c>
      <c r="R44" s="418">
        <f>'Pro 3'!L72/1000</f>
        <v>0</v>
      </c>
    </row>
    <row r="45" spans="1:23" s="368" customFormat="1" x14ac:dyDescent="0.35">
      <c r="A45" s="397"/>
      <c r="B45" s="390" t="s">
        <v>737</v>
      </c>
      <c r="C45" s="416"/>
      <c r="D45" s="417"/>
      <c r="E45" s="417"/>
      <c r="F45" s="417"/>
      <c r="G45" s="417"/>
      <c r="H45" s="418"/>
      <c r="I45" s="397"/>
      <c r="J45" s="397" t="s">
        <v>731</v>
      </c>
      <c r="K45" s="379" t="s">
        <v>730</v>
      </c>
      <c r="L45" s="416">
        <f>Public!E188</f>
        <v>0</v>
      </c>
      <c r="M45" s="397">
        <f t="shared" ref="M45:M46" si="0">L45</f>
        <v>0</v>
      </c>
      <c r="N45" s="417">
        <f>'Pro 3'!H73/1000</f>
        <v>0</v>
      </c>
      <c r="O45" s="417">
        <f>'Pro 3'!I73/1000</f>
        <v>0</v>
      </c>
      <c r="P45" s="417">
        <f>'Pro 3'!J73/1000</f>
        <v>0</v>
      </c>
      <c r="Q45" s="417">
        <f>'Pro 3'!K73/1000</f>
        <v>0</v>
      </c>
      <c r="R45" s="418">
        <f>'Pro 3'!L73/1000</f>
        <v>0</v>
      </c>
    </row>
    <row r="46" spans="1:23" s="368" customFormat="1" x14ac:dyDescent="0.35">
      <c r="A46" s="397" t="s">
        <v>731</v>
      </c>
      <c r="B46" s="379" t="s">
        <v>730</v>
      </c>
      <c r="C46" s="416" t="s">
        <v>748</v>
      </c>
      <c r="D46" s="417">
        <f>'Pro 2'!H36/1000</f>
        <v>0</v>
      </c>
      <c r="E46" s="417">
        <f>'Pro 2'!I36/1000</f>
        <v>0</v>
      </c>
      <c r="F46" s="417">
        <f>'Pro 2'!J36/1000</f>
        <v>0</v>
      </c>
      <c r="G46" s="417">
        <f>'Pro 2'!K36/1000</f>
        <v>0</v>
      </c>
      <c r="H46" s="418">
        <f>'Pro 2'!L36/1000</f>
        <v>0</v>
      </c>
      <c r="I46" s="397"/>
      <c r="J46" s="397" t="s">
        <v>731</v>
      </c>
      <c r="K46" s="379" t="s">
        <v>730</v>
      </c>
      <c r="L46" s="416">
        <f>Public!E189</f>
        <v>0</v>
      </c>
      <c r="M46" s="397">
        <f t="shared" si="0"/>
        <v>0</v>
      </c>
      <c r="N46" s="417">
        <f>'Pro 3'!H74/1000</f>
        <v>0</v>
      </c>
      <c r="O46" s="417">
        <f>'Pro 3'!I74/1000</f>
        <v>0</v>
      </c>
      <c r="P46" s="417">
        <f>'Pro 3'!J74/1000</f>
        <v>0</v>
      </c>
      <c r="Q46" s="417">
        <f>'Pro 3'!K74/1000</f>
        <v>0</v>
      </c>
      <c r="R46" s="418">
        <f>'Pro 3'!L74/1000</f>
        <v>0</v>
      </c>
    </row>
    <row r="47" spans="1:23" s="368" customFormat="1" ht="15" thickBot="1" x14ac:dyDescent="0.4">
      <c r="A47" s="397"/>
      <c r="B47" s="390" t="s">
        <v>737</v>
      </c>
      <c r="C47" s="416"/>
      <c r="D47" s="417"/>
      <c r="E47" s="417"/>
      <c r="F47" s="417"/>
      <c r="G47" s="417"/>
      <c r="H47" s="418"/>
      <c r="I47" s="397"/>
      <c r="J47" s="397" t="s">
        <v>731</v>
      </c>
      <c r="K47" s="379" t="s">
        <v>730</v>
      </c>
      <c r="L47" s="429" t="s">
        <v>61</v>
      </c>
      <c r="M47" s="430" t="s">
        <v>62</v>
      </c>
      <c r="N47" s="431">
        <f>'Pro 3'!H75/1000</f>
        <v>0</v>
      </c>
      <c r="O47" s="431">
        <f>'Pro 3'!I75/1000</f>
        <v>0</v>
      </c>
      <c r="P47" s="431">
        <f>'Pro 3'!J75/1000</f>
        <v>0</v>
      </c>
      <c r="Q47" s="431">
        <f>'Pro 3'!K75/1000</f>
        <v>0</v>
      </c>
      <c r="R47" s="432">
        <f>'Pro 3'!L75/1000</f>
        <v>0</v>
      </c>
    </row>
    <row r="48" spans="1:23" s="368" customFormat="1" x14ac:dyDescent="0.35">
      <c r="A48" s="397"/>
      <c r="B48" s="379" t="s">
        <v>730</v>
      </c>
      <c r="C48" s="416" t="s">
        <v>749</v>
      </c>
      <c r="D48" s="417">
        <f>'Pro 3'!H137</f>
        <v>0</v>
      </c>
      <c r="E48" s="417">
        <f>'Pro 3'!I137</f>
        <v>0</v>
      </c>
      <c r="F48" s="417">
        <f>'Pro 3'!J137</f>
        <v>0</v>
      </c>
      <c r="G48" s="417">
        <f>'Pro 3'!K137</f>
        <v>0</v>
      </c>
      <c r="H48" s="418">
        <f>'Pro 3'!L137</f>
        <v>0</v>
      </c>
      <c r="I48" s="397"/>
      <c r="J48" s="397"/>
      <c r="K48" s="397"/>
      <c r="L48" s="397"/>
      <c r="M48" s="397"/>
      <c r="N48" s="433">
        <f>SUM(N44:R47)*1000</f>
        <v>0</v>
      </c>
      <c r="O48" s="397"/>
      <c r="P48" s="397"/>
      <c r="Q48" s="397"/>
      <c r="R48" s="397"/>
    </row>
    <row r="49" spans="1:19" s="368" customFormat="1" x14ac:dyDescent="0.35">
      <c r="A49" s="397"/>
      <c r="B49" s="379" t="s">
        <v>730</v>
      </c>
      <c r="C49" s="416" t="s">
        <v>750</v>
      </c>
      <c r="D49" s="417">
        <f>'Pro 3'!H138</f>
        <v>0</v>
      </c>
      <c r="E49" s="417">
        <f>'Pro 3'!I138</f>
        <v>0</v>
      </c>
      <c r="F49" s="417">
        <f>'Pro 3'!J138</f>
        <v>0</v>
      </c>
      <c r="G49" s="417">
        <f>'Pro 3'!K138</f>
        <v>0</v>
      </c>
      <c r="H49" s="418">
        <f>'Pro 3'!L138</f>
        <v>0</v>
      </c>
      <c r="I49" s="397"/>
      <c r="J49" s="397"/>
      <c r="K49" s="397"/>
      <c r="L49" s="397"/>
      <c r="M49" s="397"/>
      <c r="N49" s="434">
        <f>SUM(D8:H8)*1000</f>
        <v>0</v>
      </c>
      <c r="O49" s="397"/>
      <c r="P49" s="397"/>
      <c r="Q49" s="397"/>
      <c r="R49" s="397"/>
    </row>
    <row r="50" spans="1:19" s="368" customFormat="1" ht="15" thickBot="1" x14ac:dyDescent="0.4">
      <c r="A50" s="397"/>
      <c r="B50" s="390" t="s">
        <v>733</v>
      </c>
      <c r="C50" s="416"/>
      <c r="D50" s="417"/>
      <c r="E50" s="417"/>
      <c r="F50" s="417"/>
      <c r="G50" s="417"/>
      <c r="H50" s="418"/>
      <c r="I50" s="397"/>
      <c r="J50" s="397"/>
      <c r="K50" s="397"/>
      <c r="L50" s="397"/>
      <c r="M50" s="397"/>
      <c r="N50" s="435" t="b">
        <f>N48=N49</f>
        <v>1</v>
      </c>
      <c r="O50" s="397"/>
      <c r="P50" s="397"/>
      <c r="Q50" s="397"/>
      <c r="R50" s="397"/>
    </row>
    <row r="51" spans="1:19" s="368" customFormat="1" ht="15" thickBot="1" x14ac:dyDescent="0.4">
      <c r="A51" s="397" t="s">
        <v>731</v>
      </c>
      <c r="B51" s="379" t="s">
        <v>730</v>
      </c>
      <c r="C51" s="416" t="s">
        <v>751</v>
      </c>
      <c r="D51" s="417">
        <f>'Pro 3'!H143/1000</f>
        <v>0</v>
      </c>
      <c r="E51" s="417">
        <f>'Pro 3'!I143/1000</f>
        <v>0</v>
      </c>
      <c r="F51" s="417">
        <f>'Pro 3'!J143/1000</f>
        <v>0</v>
      </c>
      <c r="G51" s="417">
        <f>'Pro 3'!K143/1000</f>
        <v>0</v>
      </c>
      <c r="H51" s="418">
        <f>'Pro 3'!L143/1000</f>
        <v>0</v>
      </c>
      <c r="I51" s="397"/>
      <c r="J51" s="397"/>
      <c r="K51" s="397"/>
      <c r="L51" s="397"/>
      <c r="M51" s="397"/>
      <c r="O51" s="397"/>
      <c r="P51" s="397"/>
      <c r="Q51" s="397"/>
      <c r="R51" s="397"/>
    </row>
    <row r="52" spans="1:19" s="368" customFormat="1" x14ac:dyDescent="0.35">
      <c r="A52" s="397" t="s">
        <v>731</v>
      </c>
      <c r="B52" s="379" t="s">
        <v>730</v>
      </c>
      <c r="C52" s="416" t="s">
        <v>752</v>
      </c>
      <c r="D52" s="417">
        <f>'Pro 3'!H144/1000</f>
        <v>0</v>
      </c>
      <c r="E52" s="417">
        <f>'Pro 3'!I144/1000</f>
        <v>0</v>
      </c>
      <c r="F52" s="417">
        <f>'Pro 3'!J144/1000</f>
        <v>0</v>
      </c>
      <c r="G52" s="417">
        <f>'Pro 3'!K144/1000</f>
        <v>0</v>
      </c>
      <c r="H52" s="418">
        <f>'Pro 3'!L144/1000</f>
        <v>0</v>
      </c>
      <c r="I52" s="397"/>
      <c r="J52" s="397"/>
      <c r="K52" s="397"/>
      <c r="L52" s="436" t="s">
        <v>753</v>
      </c>
      <c r="M52" s="395"/>
      <c r="N52" s="883" t="s">
        <v>745</v>
      </c>
      <c r="O52" s="883"/>
      <c r="P52" s="883"/>
      <c r="Q52" s="422"/>
      <c r="R52" s="423"/>
    </row>
    <row r="53" spans="1:19" s="368" customFormat="1" x14ac:dyDescent="0.35">
      <c r="A53" s="397"/>
      <c r="B53" s="390" t="s">
        <v>733</v>
      </c>
      <c r="C53" s="416"/>
      <c r="D53" s="417"/>
      <c r="E53" s="417"/>
      <c r="F53" s="417"/>
      <c r="G53" s="417"/>
      <c r="H53" s="418"/>
      <c r="I53" s="397"/>
      <c r="J53" s="397"/>
      <c r="K53" s="397"/>
      <c r="L53" s="426" t="s">
        <v>746</v>
      </c>
      <c r="M53" s="397"/>
      <c r="N53" s="398">
        <f>N43</f>
        <v>2022</v>
      </c>
      <c r="O53" s="398">
        <f t="shared" ref="O53:R53" si="1">O43</f>
        <v>2023</v>
      </c>
      <c r="P53" s="398">
        <f t="shared" si="1"/>
        <v>2024</v>
      </c>
      <c r="Q53" s="398" t="str">
        <f t="shared" si="1"/>
        <v>Jan-Sept 2024</v>
      </c>
      <c r="R53" s="427" t="str">
        <f t="shared" si="1"/>
        <v>Jan-Sept 2025</v>
      </c>
      <c r="S53" s="415"/>
    </row>
    <row r="54" spans="1:19" s="368" customFormat="1" x14ac:dyDescent="0.35">
      <c r="A54" s="397" t="s">
        <v>731</v>
      </c>
      <c r="B54" s="379" t="s">
        <v>730</v>
      </c>
      <c r="C54" s="416" t="s">
        <v>754</v>
      </c>
      <c r="D54" s="417">
        <f>SUM('Pro 3'!H149:H150)/1000</f>
        <v>0</v>
      </c>
      <c r="E54" s="417">
        <f>SUM('Pro 3'!I149:I150)/1000</f>
        <v>0</v>
      </c>
      <c r="F54" s="417">
        <f>SUM('Pro 3'!J149:J150)/1000</f>
        <v>0</v>
      </c>
      <c r="G54" s="417">
        <f>SUM('Pro 3'!K149:K150)/1000</f>
        <v>0</v>
      </c>
      <c r="H54" s="418">
        <f>SUM('Pro 3'!L149:L150)/1000</f>
        <v>0</v>
      </c>
      <c r="I54" s="397"/>
      <c r="J54" s="397" t="s">
        <v>731</v>
      </c>
      <c r="K54" s="379" t="s">
        <v>730</v>
      </c>
      <c r="L54" s="416">
        <f>L44</f>
        <v>0</v>
      </c>
      <c r="M54" s="397">
        <f>L54</f>
        <v>0</v>
      </c>
      <c r="N54" s="417">
        <f>'Pro 3'!H95/1000</f>
        <v>0</v>
      </c>
      <c r="O54" s="417">
        <f>'Pro 3'!I95/1000</f>
        <v>0</v>
      </c>
      <c r="P54" s="417">
        <f>'Pro 3'!J95/1000</f>
        <v>0</v>
      </c>
      <c r="Q54" s="417">
        <f>'Pro 3'!K95/1000</f>
        <v>0</v>
      </c>
      <c r="R54" s="418">
        <f>'Pro 3'!L95/1000</f>
        <v>0</v>
      </c>
    </row>
    <row r="55" spans="1:19" s="368" customFormat="1" x14ac:dyDescent="0.35">
      <c r="A55" s="397" t="s">
        <v>731</v>
      </c>
      <c r="B55" s="379" t="s">
        <v>730</v>
      </c>
      <c r="C55" s="416" t="s">
        <v>755</v>
      </c>
      <c r="D55" s="417">
        <f>'Pro 3'!H151/1000</f>
        <v>0</v>
      </c>
      <c r="E55" s="417">
        <f>'Pro 3'!I151/1000</f>
        <v>0</v>
      </c>
      <c r="F55" s="417">
        <f>'Pro 3'!J151/1000</f>
        <v>0</v>
      </c>
      <c r="G55" s="417">
        <f>'Pro 3'!K151/1000</f>
        <v>0</v>
      </c>
      <c r="H55" s="418">
        <f>'Pro 3'!L151/1000</f>
        <v>0</v>
      </c>
      <c r="I55" s="397"/>
      <c r="J55" s="397" t="s">
        <v>731</v>
      </c>
      <c r="K55" s="379" t="s">
        <v>730</v>
      </c>
      <c r="L55" s="416">
        <f t="shared" ref="L55:L56" si="2">L45</f>
        <v>0</v>
      </c>
      <c r="M55" s="397">
        <f t="shared" ref="M55:M56" si="3">L55</f>
        <v>0</v>
      </c>
      <c r="N55" s="417">
        <f>'Pro 3'!H96/1000</f>
        <v>0</v>
      </c>
      <c r="O55" s="417">
        <f>'Pro 3'!I96/1000</f>
        <v>0</v>
      </c>
      <c r="P55" s="417">
        <f>'Pro 3'!J96/1000</f>
        <v>0</v>
      </c>
      <c r="Q55" s="417">
        <f>'Pro 3'!K96/1000</f>
        <v>0</v>
      </c>
      <c r="R55" s="418">
        <f>'Pro 3'!L96/1000</f>
        <v>0</v>
      </c>
    </row>
    <row r="56" spans="1:19" s="368" customFormat="1" x14ac:dyDescent="0.35">
      <c r="A56" s="397"/>
      <c r="B56" s="390" t="s">
        <v>733</v>
      </c>
      <c r="C56" s="416"/>
      <c r="D56" s="417"/>
      <c r="E56" s="417"/>
      <c r="F56" s="417"/>
      <c r="G56" s="417"/>
      <c r="H56" s="418"/>
      <c r="I56" s="397"/>
      <c r="J56" s="397" t="s">
        <v>731</v>
      </c>
      <c r="K56" s="379" t="s">
        <v>730</v>
      </c>
      <c r="L56" s="416">
        <f t="shared" si="2"/>
        <v>0</v>
      </c>
      <c r="M56" s="397">
        <f t="shared" si="3"/>
        <v>0</v>
      </c>
      <c r="N56" s="417">
        <f>'Pro 3'!H97/1000</f>
        <v>0</v>
      </c>
      <c r="O56" s="417">
        <f>'Pro 3'!I97/1000</f>
        <v>0</v>
      </c>
      <c r="P56" s="417">
        <f>'Pro 3'!J97/1000</f>
        <v>0</v>
      </c>
      <c r="Q56" s="417">
        <f>'Pro 3'!K97/1000</f>
        <v>0</v>
      </c>
      <c r="R56" s="418">
        <f>'Pro 3'!L97/1000</f>
        <v>0</v>
      </c>
    </row>
    <row r="57" spans="1:19" s="368" customFormat="1" ht="15" thickBot="1" x14ac:dyDescent="0.4">
      <c r="A57" s="397"/>
      <c r="B57" s="379" t="s">
        <v>730</v>
      </c>
      <c r="C57" s="416" t="s">
        <v>756</v>
      </c>
      <c r="D57" s="417">
        <f>'Pro 2'!H41</f>
        <v>0</v>
      </c>
      <c r="E57" s="417">
        <f>'Pro 2'!I41</f>
        <v>0</v>
      </c>
      <c r="F57" s="417">
        <f>'Pro 2'!J41</f>
        <v>0</v>
      </c>
      <c r="G57" s="417">
        <f>'Pro 2'!K41</f>
        <v>0</v>
      </c>
      <c r="H57" s="418">
        <f>'Pro 2'!L41</f>
        <v>0</v>
      </c>
      <c r="I57" s="397"/>
      <c r="J57" s="397" t="s">
        <v>731</v>
      </c>
      <c r="K57" s="379" t="s">
        <v>730</v>
      </c>
      <c r="L57" s="429" t="s">
        <v>61</v>
      </c>
      <c r="M57" s="430" t="s">
        <v>62</v>
      </c>
      <c r="N57" s="431">
        <f>'Pro 3'!H98/1000</f>
        <v>0</v>
      </c>
      <c r="O57" s="431">
        <f>'Pro 3'!I98/1000</f>
        <v>0</v>
      </c>
      <c r="P57" s="431">
        <f>'Pro 3'!J98/1000</f>
        <v>0</v>
      </c>
      <c r="Q57" s="431">
        <f>'Pro 3'!K98/1000</f>
        <v>0</v>
      </c>
      <c r="R57" s="432">
        <f>'Pro 3'!L98/1000</f>
        <v>0</v>
      </c>
    </row>
    <row r="58" spans="1:19" s="368" customFormat="1" x14ac:dyDescent="0.35">
      <c r="A58" s="397" t="s">
        <v>731</v>
      </c>
      <c r="B58" s="379" t="s">
        <v>730</v>
      </c>
      <c r="C58" s="416" t="s">
        <v>757</v>
      </c>
      <c r="D58" s="417">
        <f>'Pro 2'!H42/1000</f>
        <v>0</v>
      </c>
      <c r="E58" s="417">
        <f>'Pro 2'!I42/1000</f>
        <v>0</v>
      </c>
      <c r="F58" s="417">
        <f>'Pro 2'!J42/1000</f>
        <v>0</v>
      </c>
      <c r="G58" s="417">
        <f>'Pro 2'!K42/1000</f>
        <v>0</v>
      </c>
      <c r="H58" s="418">
        <f>'Pro 2'!L42/1000</f>
        <v>0</v>
      </c>
      <c r="I58" s="397"/>
      <c r="J58" s="397"/>
      <c r="K58" s="397"/>
      <c r="N58" s="433">
        <f>SUM(N54:R57)*1000</f>
        <v>0</v>
      </c>
    </row>
    <row r="59" spans="1:19" s="368" customFormat="1" ht="15" thickBot="1" x14ac:dyDescent="0.4">
      <c r="A59" s="397"/>
      <c r="B59" s="390" t="s">
        <v>733</v>
      </c>
      <c r="C59" s="416"/>
      <c r="D59" s="437"/>
      <c r="E59" s="437"/>
      <c r="F59" s="437"/>
      <c r="G59" s="437"/>
      <c r="H59" s="438"/>
      <c r="I59" s="397"/>
      <c r="J59" s="397"/>
      <c r="K59" s="397"/>
      <c r="N59" s="439">
        <f>SUM(N8:R8)*1000</f>
        <v>0</v>
      </c>
      <c r="Q59" s="440"/>
      <c r="R59" s="440"/>
    </row>
    <row r="60" spans="1:19" s="368" customFormat="1" ht="15" thickBot="1" x14ac:dyDescent="0.4">
      <c r="A60" s="397"/>
      <c r="B60" s="390" t="s">
        <v>737</v>
      </c>
      <c r="C60" s="416"/>
      <c r="D60" s="413">
        <f>'Pro 3'!E350</f>
        <v>2022</v>
      </c>
      <c r="E60" s="413">
        <f>'Pro 3'!F350</f>
        <v>2023</v>
      </c>
      <c r="F60" s="413">
        <f>'Pro 3'!G350</f>
        <v>2024</v>
      </c>
      <c r="G60" s="413">
        <f>'Pro 3'!H350</f>
        <v>2025</v>
      </c>
      <c r="H60" s="413">
        <f>'Pro 3'!I350</f>
        <v>2026</v>
      </c>
      <c r="I60" s="441">
        <f>'Pro 3'!J350</f>
        <v>2027</v>
      </c>
      <c r="J60" s="413"/>
      <c r="K60" s="413"/>
      <c r="L60" s="442"/>
      <c r="M60" s="442"/>
      <c r="N60" s="443" t="b">
        <f>N58=N59</f>
        <v>1</v>
      </c>
      <c r="Q60" s="440"/>
      <c r="R60" s="440"/>
    </row>
    <row r="61" spans="1:19" s="368" customFormat="1" ht="15" thickBot="1" x14ac:dyDescent="0.4">
      <c r="A61" s="397" t="s">
        <v>731</v>
      </c>
      <c r="B61" s="379" t="s">
        <v>730</v>
      </c>
      <c r="C61" s="444" t="s">
        <v>215</v>
      </c>
      <c r="D61" s="445">
        <f>'Pro 3'!E351/1000</f>
        <v>0</v>
      </c>
      <c r="E61" s="445">
        <f>'Pro 3'!F351/1000</f>
        <v>0</v>
      </c>
      <c r="F61" s="445">
        <f>'Pro 3'!G351/1000</f>
        <v>0</v>
      </c>
      <c r="G61" s="445">
        <f>'Pro 3'!H351/1000</f>
        <v>0</v>
      </c>
      <c r="H61" s="445">
        <f>'Pro 3'!I351/1000</f>
        <v>0</v>
      </c>
      <c r="I61" s="446">
        <f>'Pro 3'!J351/1000</f>
        <v>0</v>
      </c>
      <c r="J61" s="437"/>
      <c r="K61" s="437"/>
      <c r="L61" s="447"/>
      <c r="M61" s="447"/>
      <c r="Q61" s="448"/>
      <c r="R61" s="448"/>
    </row>
    <row r="62" spans="1:19" s="397" customFormat="1" x14ac:dyDescent="0.35">
      <c r="D62" s="437"/>
      <c r="E62" s="437"/>
      <c r="F62" s="437"/>
      <c r="G62" s="437"/>
      <c r="H62" s="437"/>
      <c r="I62" s="437"/>
      <c r="J62" s="437"/>
      <c r="K62" s="437"/>
      <c r="L62" s="437"/>
      <c r="M62" s="437"/>
      <c r="P62" s="449"/>
      <c r="Q62" s="449"/>
      <c r="R62" s="449"/>
    </row>
    <row r="63" spans="1:19" s="397" customFormat="1" ht="15" thickBot="1" x14ac:dyDescent="0.4">
      <c r="D63" s="884" t="s">
        <v>730</v>
      </c>
      <c r="E63" s="884"/>
      <c r="F63" s="884"/>
      <c r="G63" s="884"/>
      <c r="H63" s="884"/>
      <c r="I63" s="884" t="s">
        <v>745</v>
      </c>
      <c r="J63" s="884"/>
      <c r="K63" s="884"/>
      <c r="L63" s="884"/>
      <c r="M63" s="884"/>
      <c r="N63" s="885" t="s">
        <v>733</v>
      </c>
      <c r="O63" s="885"/>
      <c r="P63" s="885"/>
      <c r="Q63" s="885"/>
      <c r="R63" s="885"/>
    </row>
    <row r="64" spans="1:19" s="397" customFormat="1" x14ac:dyDescent="0.35">
      <c r="C64" s="394" t="s">
        <v>405</v>
      </c>
      <c r="D64" s="886" t="s">
        <v>369</v>
      </c>
      <c r="E64" s="886"/>
      <c r="F64" s="886"/>
      <c r="G64" s="886"/>
      <c r="H64" s="886"/>
      <c r="I64" s="887" t="s">
        <v>758</v>
      </c>
      <c r="J64" s="887"/>
      <c r="K64" s="887"/>
      <c r="L64" s="887"/>
      <c r="M64" s="887"/>
      <c r="N64" s="887" t="s">
        <v>759</v>
      </c>
      <c r="O64" s="887"/>
      <c r="P64" s="887"/>
      <c r="Q64" s="887"/>
      <c r="R64" s="888"/>
    </row>
    <row r="65" spans="2:18" s="397" customFormat="1" ht="49.5" customHeight="1" x14ac:dyDescent="0.35">
      <c r="C65" s="412"/>
      <c r="D65" s="450">
        <f>D39</f>
        <v>2022</v>
      </c>
      <c r="E65" s="450">
        <f t="shared" ref="E65:H65" si="4">E39</f>
        <v>2023</v>
      </c>
      <c r="F65" s="450">
        <f t="shared" si="4"/>
        <v>2024</v>
      </c>
      <c r="G65" s="450" t="str">
        <f t="shared" si="4"/>
        <v>Jan-Sept 2024</v>
      </c>
      <c r="H65" s="450" t="str">
        <f t="shared" si="4"/>
        <v>Jan-Sept 2025</v>
      </c>
      <c r="I65" s="450">
        <f t="shared" ref="I65:N65" si="5">D65</f>
        <v>2022</v>
      </c>
      <c r="J65" s="450">
        <f t="shared" si="5"/>
        <v>2023</v>
      </c>
      <c r="K65" s="450">
        <f t="shared" si="5"/>
        <v>2024</v>
      </c>
      <c r="L65" s="450" t="str">
        <f t="shared" si="5"/>
        <v>Jan-Sept 2024</v>
      </c>
      <c r="M65" s="450" t="str">
        <f t="shared" si="5"/>
        <v>Jan-Sept 2025</v>
      </c>
      <c r="N65" s="450">
        <f t="shared" si="5"/>
        <v>2022</v>
      </c>
      <c r="O65" s="450">
        <f t="shared" ref="O65:R65" si="6">J65</f>
        <v>2023</v>
      </c>
      <c r="P65" s="450">
        <f t="shared" si="6"/>
        <v>2024</v>
      </c>
      <c r="Q65" s="450" t="str">
        <f t="shared" si="6"/>
        <v>Jan-Sept 2024</v>
      </c>
      <c r="R65" s="451" t="str">
        <f t="shared" si="6"/>
        <v>Jan-Sept 2025</v>
      </c>
    </row>
    <row r="66" spans="2:18" s="397" customFormat="1" ht="15" thickBot="1" x14ac:dyDescent="0.4">
      <c r="C66" s="452" t="s">
        <v>365</v>
      </c>
      <c r="D66" s="397" t="s">
        <v>760</v>
      </c>
      <c r="E66" s="397" t="s">
        <v>760</v>
      </c>
      <c r="F66" s="397" t="s">
        <v>760</v>
      </c>
      <c r="G66" s="397" t="s">
        <v>760</v>
      </c>
      <c r="H66" s="397" t="s">
        <v>760</v>
      </c>
      <c r="I66" s="397" t="s">
        <v>761</v>
      </c>
      <c r="J66" s="397" t="s">
        <v>761</v>
      </c>
      <c r="K66" s="397" t="s">
        <v>761</v>
      </c>
      <c r="L66" s="397" t="s">
        <v>761</v>
      </c>
      <c r="M66" s="397" t="s">
        <v>761</v>
      </c>
      <c r="N66" s="397" t="s">
        <v>762</v>
      </c>
      <c r="O66" s="397" t="s">
        <v>762</v>
      </c>
      <c r="Q66" s="397" t="s">
        <v>762</v>
      </c>
      <c r="R66" s="453" t="s">
        <v>762</v>
      </c>
    </row>
    <row r="67" spans="2:18" s="397" customFormat="1" ht="15" thickBot="1" x14ac:dyDescent="0.4">
      <c r="B67" s="454">
        <f>Intro!E79</f>
        <v>0</v>
      </c>
      <c r="C67" s="416" t="s">
        <v>763</v>
      </c>
      <c r="D67" s="455">
        <f>'Pro 2'!H29</f>
        <v>0</v>
      </c>
      <c r="E67" s="455">
        <f>'Pro 2'!I29</f>
        <v>0</v>
      </c>
      <c r="F67" s="455">
        <f>'Pro 2'!J29</f>
        <v>0</v>
      </c>
      <c r="G67" s="455">
        <f>'Pro 2'!K29</f>
        <v>0</v>
      </c>
      <c r="H67" s="455">
        <f>'Pro 2'!L29</f>
        <v>0</v>
      </c>
      <c r="I67" s="455">
        <f>'Pro 2'!H30/1000</f>
        <v>0</v>
      </c>
      <c r="J67" s="455">
        <f>'Pro 2'!I30/1000</f>
        <v>0</v>
      </c>
      <c r="K67" s="455">
        <f>'Pro 2'!J30/1000</f>
        <v>0</v>
      </c>
      <c r="L67" s="455">
        <f>'Pro 2'!K30/1000</f>
        <v>0</v>
      </c>
      <c r="M67" s="455">
        <f>'Pro 2'!L30/1000</f>
        <v>0</v>
      </c>
      <c r="N67" s="456">
        <f>(IF(ISERROR(I67/D67),0,I67/D67))*1000</f>
        <v>0</v>
      </c>
      <c r="O67" s="456">
        <f t="shared" ref="O67:R68" si="7">(IF(ISERROR(J67/E67),0,J67/E67))*1000</f>
        <v>0</v>
      </c>
      <c r="P67" s="456">
        <f t="shared" si="7"/>
        <v>0</v>
      </c>
      <c r="Q67" s="456">
        <f t="shared" si="7"/>
        <v>0</v>
      </c>
      <c r="R67" s="457">
        <f t="shared" si="7"/>
        <v>0</v>
      </c>
    </row>
    <row r="68" spans="2:18" s="397" customFormat="1" ht="15" thickBot="1" x14ac:dyDescent="0.4">
      <c r="C68" s="444" t="s">
        <v>764</v>
      </c>
      <c r="D68" s="458">
        <f>'Pro 2'!H32</f>
        <v>0</v>
      </c>
      <c r="E68" s="458">
        <f>'Pro 2'!I32</f>
        <v>0</v>
      </c>
      <c r="F68" s="458">
        <f>'Pro 2'!J32</f>
        <v>0</v>
      </c>
      <c r="G68" s="458">
        <f>'Pro 2'!K32</f>
        <v>0</v>
      </c>
      <c r="H68" s="458">
        <f>'Pro 2'!L32</f>
        <v>0</v>
      </c>
      <c r="I68" s="458">
        <f>'Pro 2'!H33/1000</f>
        <v>0</v>
      </c>
      <c r="J68" s="458">
        <f>'Pro 2'!I33/1000</f>
        <v>0</v>
      </c>
      <c r="K68" s="458">
        <f>'Pro 2'!J33/1000</f>
        <v>0</v>
      </c>
      <c r="L68" s="458">
        <f>'Pro 2'!K33/1000</f>
        <v>0</v>
      </c>
      <c r="M68" s="458">
        <f>'Pro 2'!L33/1000</f>
        <v>0</v>
      </c>
      <c r="N68" s="459">
        <f>(IF(ISERROR(I68/D68),0,I68/D68))*1000</f>
        <v>0</v>
      </c>
      <c r="O68" s="459">
        <f t="shared" si="7"/>
        <v>0</v>
      </c>
      <c r="P68" s="459">
        <f t="shared" si="7"/>
        <v>0</v>
      </c>
      <c r="Q68" s="459">
        <f t="shared" si="7"/>
        <v>0</v>
      </c>
      <c r="R68" s="460">
        <f t="shared" si="7"/>
        <v>0</v>
      </c>
    </row>
    <row r="69" spans="2:18" s="397" customFormat="1" ht="15" thickBot="1" x14ac:dyDescent="0.4"/>
    <row r="70" spans="2:18" s="397" customFormat="1" x14ac:dyDescent="0.35">
      <c r="C70" s="397" t="s">
        <v>765</v>
      </c>
      <c r="D70" s="433">
        <f>SUM(D67:H68)</f>
        <v>0</v>
      </c>
    </row>
    <row r="71" spans="2:18" s="397" customFormat="1" ht="15" thickBot="1" x14ac:dyDescent="0.4">
      <c r="D71" s="439">
        <f>SUM('Pro 2'!H29:L29,'Pro 2'!H32:L32)</f>
        <v>0</v>
      </c>
    </row>
    <row r="72" spans="2:18" s="397" customFormat="1" ht="15" thickBot="1" x14ac:dyDescent="0.4">
      <c r="D72" s="461" t="b">
        <f>D70=D71</f>
        <v>1</v>
      </c>
    </row>
    <row r="73" spans="2:18" s="397" customFormat="1" ht="15" thickBot="1" x14ac:dyDescent="0.4"/>
    <row r="74" spans="2:18" s="397" customFormat="1" x14ac:dyDescent="0.35">
      <c r="C74" s="397" t="s">
        <v>766</v>
      </c>
      <c r="D74" s="433">
        <f>SUM(I67:M68)</f>
        <v>0</v>
      </c>
    </row>
    <row r="75" spans="2:18" s="397" customFormat="1" ht="15" thickBot="1" x14ac:dyDescent="0.4">
      <c r="D75" s="439">
        <f>SUM('Pro 2'!H30:L30,'Pro 2'!H33:L33)/1000</f>
        <v>0</v>
      </c>
    </row>
    <row r="76" spans="2:18" s="397" customFormat="1" ht="15" thickBot="1" x14ac:dyDescent="0.4">
      <c r="D76" s="461" t="b">
        <f>D74=D75</f>
        <v>1</v>
      </c>
    </row>
    <row r="77" spans="2:18" s="397" customFormat="1" ht="15" thickBot="1" x14ac:dyDescent="0.4"/>
    <row r="78" spans="2:18" s="397" customFormat="1" ht="15" thickBot="1" x14ac:dyDescent="0.4">
      <c r="C78" s="394" t="s">
        <v>767</v>
      </c>
      <c r="D78" s="462">
        <f>D65</f>
        <v>2022</v>
      </c>
      <c r="E78" s="462">
        <f t="shared" ref="E78:H78" si="8">E65</f>
        <v>2023</v>
      </c>
      <c r="F78" s="462">
        <f t="shared" si="8"/>
        <v>2024</v>
      </c>
      <c r="G78" s="462" t="str">
        <f t="shared" si="8"/>
        <v>Jan-Sept 2024</v>
      </c>
      <c r="H78" s="441" t="str">
        <f t="shared" si="8"/>
        <v>Jan-Sept 2025</v>
      </c>
    </row>
    <row r="79" spans="2:18" s="397" customFormat="1" ht="15" thickBot="1" x14ac:dyDescent="0.4">
      <c r="B79" s="454">
        <f>Intro!E79</f>
        <v>0</v>
      </c>
      <c r="C79" s="416" t="s">
        <v>40</v>
      </c>
      <c r="D79" s="463" t="str">
        <f>Confirm!F35</f>
        <v>-</v>
      </c>
      <c r="E79" s="463" t="str">
        <f>Confirm!G35</f>
        <v>-</v>
      </c>
      <c r="F79" s="463" t="str">
        <f>Confirm!H35</f>
        <v>-</v>
      </c>
      <c r="G79" s="463" t="str">
        <f>Confirm!I35</f>
        <v>-</v>
      </c>
      <c r="H79" s="464" t="str">
        <f>Confirm!J35</f>
        <v>-</v>
      </c>
    </row>
    <row r="80" spans="2:18" s="397" customFormat="1" x14ac:dyDescent="0.35">
      <c r="C80" s="416" t="s">
        <v>768</v>
      </c>
      <c r="D80" s="463" t="str">
        <f>Confirm!F36</f>
        <v>-</v>
      </c>
      <c r="E80" s="463" t="str">
        <f>Confirm!G36</f>
        <v>-</v>
      </c>
      <c r="F80" s="463" t="str">
        <f>Confirm!H36</f>
        <v>-</v>
      </c>
      <c r="G80" s="463" t="str">
        <f>Confirm!I36</f>
        <v>-</v>
      </c>
      <c r="H80" s="464" t="str">
        <f>Confirm!J36</f>
        <v>-</v>
      </c>
    </row>
    <row r="81" spans="3:8" s="397" customFormat="1" x14ac:dyDescent="0.35">
      <c r="C81" s="416" t="s">
        <v>769</v>
      </c>
      <c r="D81" s="463" t="str">
        <f>Confirm!F37</f>
        <v>-</v>
      </c>
      <c r="E81" s="463" t="str">
        <f>Confirm!G37</f>
        <v>-</v>
      </c>
      <c r="F81" s="463" t="str">
        <f>Confirm!H37</f>
        <v>-</v>
      </c>
      <c r="G81" s="463" t="str">
        <f>Confirm!I37</f>
        <v>-</v>
      </c>
      <c r="H81" s="464" t="str">
        <f>Confirm!J37</f>
        <v>-</v>
      </c>
    </row>
    <row r="82" spans="3:8" s="397" customFormat="1" ht="15" thickBot="1" x14ac:dyDescent="0.4">
      <c r="C82" s="444" t="s">
        <v>41</v>
      </c>
      <c r="D82" s="465" t="str">
        <f>Confirm!F38</f>
        <v>-</v>
      </c>
      <c r="E82" s="465" t="str">
        <f>Confirm!G38</f>
        <v>-</v>
      </c>
      <c r="F82" s="465" t="str">
        <f>Confirm!H38</f>
        <v>-</v>
      </c>
      <c r="G82" s="465" t="str">
        <f>Confirm!I38</f>
        <v>-</v>
      </c>
      <c r="H82" s="466" t="str">
        <f>Confirm!J38</f>
        <v>-</v>
      </c>
    </row>
    <row r="83" spans="3:8" s="397" customFormat="1" x14ac:dyDescent="0.35"/>
    <row r="84" spans="3:8" s="397" customFormat="1" x14ac:dyDescent="0.35"/>
  </sheetData>
  <mergeCells count="13">
    <mergeCell ref="N42:P42"/>
    <mergeCell ref="C1:P1"/>
    <mergeCell ref="D3:F3"/>
    <mergeCell ref="N3:P3"/>
    <mergeCell ref="L32:Q32"/>
    <mergeCell ref="D38:F38"/>
    <mergeCell ref="N52:P52"/>
    <mergeCell ref="D63:H63"/>
    <mergeCell ref="I63:M63"/>
    <mergeCell ref="N63:R63"/>
    <mergeCell ref="D64:H64"/>
    <mergeCell ref="I64:M64"/>
    <mergeCell ref="N64:R64"/>
  </mergeCells>
  <conditionalFormatting sqref="D72">
    <cfRule type="containsText" dxfId="17" priority="3" operator="containsText" text="FALSE">
      <formula>NOT(ISERROR(SEARCH("FALSE",D72)))</formula>
    </cfRule>
    <cfRule type="containsText" dxfId="16" priority="4" operator="containsText" text="TRUE">
      <formula>NOT(ISERROR(SEARCH("TRUE",D72)))</formula>
    </cfRule>
  </conditionalFormatting>
  <conditionalFormatting sqref="D76">
    <cfRule type="containsText" dxfId="15" priority="1" operator="containsText" text="FALSE">
      <formula>NOT(ISERROR(SEARCH("FALSE",D76)))</formula>
    </cfRule>
    <cfRule type="containsText" dxfId="14" priority="2" operator="containsText" text="TRUE">
      <formula>NOT(ISERROR(SEARCH("TRUE",D76)))</formula>
    </cfRule>
  </conditionalFormatting>
  <conditionalFormatting sqref="I44">
    <cfRule type="containsText" dxfId="13" priority="9" operator="containsText" text="FALSE">
      <formula>NOT(ISERROR(SEARCH("FALSE",I44)))</formula>
    </cfRule>
    <cfRule type="containsText" dxfId="12" priority="10" operator="containsText" text="TRUE">
      <formula>NOT(ISERROR(SEARCH("TRUE",I44)))</formula>
    </cfRule>
  </conditionalFormatting>
  <conditionalFormatting sqref="I7:J7 I15 J16">
    <cfRule type="containsText" dxfId="11" priority="15" operator="containsText" text="FALSE">
      <formula>NOT(ISERROR(SEARCH("FALSE",I7)))</formula>
    </cfRule>
    <cfRule type="containsText" dxfId="10" priority="16" operator="containsText" text="TRUE">
      <formula>NOT(ISERROR(SEARCH("TRUE",I7)))</formula>
    </cfRule>
  </conditionalFormatting>
  <conditionalFormatting sqref="N50">
    <cfRule type="containsText" dxfId="9" priority="7" operator="containsText" text="FALSE">
      <formula>NOT(ISERROR(SEARCH("FALSE",N50)))</formula>
    </cfRule>
    <cfRule type="containsText" dxfId="8" priority="8" operator="containsText" text="TRUE">
      <formula>NOT(ISERROR(SEARCH("TRUE",N50)))</formula>
    </cfRule>
  </conditionalFormatting>
  <conditionalFormatting sqref="N60">
    <cfRule type="containsText" dxfId="7" priority="5" operator="containsText" text="FALSE">
      <formula>NOT(ISERROR(SEARCH("FALSE",N60)))</formula>
    </cfRule>
    <cfRule type="containsText" dxfId="6" priority="6" operator="containsText" text="TRUE">
      <formula>NOT(ISERROR(SEARCH("TRUE",N60)))</formula>
    </cfRule>
  </conditionalFormatting>
  <conditionalFormatting sqref="Q61:R61 P62:R62">
    <cfRule type="containsText" dxfId="5" priority="17" operator="containsText" text="FALSE">
      <formula>NOT(ISERROR(SEARCH("FALSE",P61)))</formula>
    </cfRule>
    <cfRule type="containsText" dxfId="4" priority="18" operator="containsText" text="TRUE">
      <formula>NOT(ISERROR(SEARCH("TRUE",P61)))</formula>
    </cfRule>
  </conditionalFormatting>
  <conditionalFormatting sqref="S7">
    <cfRule type="containsText" dxfId="3" priority="13" operator="containsText" text="FALSE">
      <formula>NOT(ISERROR(SEARCH("FALSE",S7)))</formula>
    </cfRule>
    <cfRule type="containsText" dxfId="2" priority="14" operator="containsText" text="TRUE">
      <formula>NOT(ISERROR(SEARCH("TRUE",S7)))</formula>
    </cfRule>
  </conditionalFormatting>
  <conditionalFormatting sqref="S15">
    <cfRule type="containsText" dxfId="1" priority="11" operator="containsText" text="FALSE">
      <formula>NOT(ISERROR(SEARCH("FALSE",S15)))</formula>
    </cfRule>
    <cfRule type="containsText" dxfId="0" priority="12" operator="containsText" text="TRUE">
      <formula>NOT(ISERROR(SEARCH("TRUE",S15)))</formula>
    </cfRule>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E0C23-B9CF-498D-941B-8A6377EABFF8}">
  <sheetPr>
    <tabColor rgb="FFFFC000"/>
  </sheetPr>
  <dimension ref="A1:E93"/>
  <sheetViews>
    <sheetView workbookViewId="0">
      <selection activeCell="B19" sqref="B19:L26"/>
    </sheetView>
  </sheetViews>
  <sheetFormatPr defaultColWidth="9.1796875" defaultRowHeight="13" x14ac:dyDescent="0.3"/>
  <cols>
    <col min="1" max="1" width="11.7265625" style="469" bestFit="1" customWidth="1"/>
    <col min="2" max="2" width="11.54296875" style="469" bestFit="1" customWidth="1"/>
    <col min="3" max="3" width="11.54296875" style="469" customWidth="1"/>
    <col min="4" max="4" width="14.26953125" style="469" customWidth="1"/>
    <col min="5" max="5" width="110.1796875" style="469" customWidth="1"/>
    <col min="6" max="16384" width="9.1796875" style="469"/>
  </cols>
  <sheetData>
    <row r="1" spans="1:5" s="468" customFormat="1" x14ac:dyDescent="0.3">
      <c r="A1" s="467" t="s">
        <v>770</v>
      </c>
      <c r="B1" s="467" t="s">
        <v>771</v>
      </c>
      <c r="C1" s="467" t="s">
        <v>772</v>
      </c>
      <c r="D1" s="467" t="s">
        <v>773</v>
      </c>
      <c r="E1" s="467" t="s">
        <v>774</v>
      </c>
    </row>
    <row r="2" spans="1:5" x14ac:dyDescent="0.3">
      <c r="A2" s="469">
        <f>Intro!$E$79</f>
        <v>0</v>
      </c>
      <c r="B2" s="470" t="s">
        <v>775</v>
      </c>
      <c r="C2" s="471"/>
      <c r="D2" s="469" t="s">
        <v>776</v>
      </c>
      <c r="E2" s="472">
        <f>Public!B17</f>
        <v>0</v>
      </c>
    </row>
    <row r="3" spans="1:5" x14ac:dyDescent="0.3">
      <c r="A3" s="469">
        <f>Intro!$E$79</f>
        <v>0</v>
      </c>
      <c r="B3" s="470" t="s">
        <v>775</v>
      </c>
      <c r="C3" s="471"/>
      <c r="D3" s="469" t="s">
        <v>777</v>
      </c>
      <c r="E3" s="472">
        <f>Public!B59</f>
        <v>0</v>
      </c>
    </row>
    <row r="4" spans="1:5" x14ac:dyDescent="0.3">
      <c r="A4" s="469">
        <f>Intro!$E$79</f>
        <v>0</v>
      </c>
      <c r="B4" s="470" t="s">
        <v>775</v>
      </c>
      <c r="C4" s="471"/>
      <c r="D4" s="469" t="s">
        <v>778</v>
      </c>
      <c r="E4" s="472">
        <f>Public!B72</f>
        <v>0</v>
      </c>
    </row>
    <row r="5" spans="1:5" x14ac:dyDescent="0.3">
      <c r="A5" s="469">
        <f>Intro!$E$79</f>
        <v>0</v>
      </c>
      <c r="B5" s="470" t="s">
        <v>775</v>
      </c>
      <c r="C5" s="471"/>
      <c r="D5" s="469" t="s">
        <v>779</v>
      </c>
      <c r="E5" s="472">
        <f>Public!D85</f>
        <v>0</v>
      </c>
    </row>
    <row r="6" spans="1:5" x14ac:dyDescent="0.3">
      <c r="A6" s="469">
        <f>Intro!$E$79</f>
        <v>0</v>
      </c>
      <c r="B6" s="470" t="s">
        <v>775</v>
      </c>
      <c r="C6" s="471"/>
      <c r="D6" s="469" t="s">
        <v>780</v>
      </c>
      <c r="E6" s="472">
        <f>Public!B88</f>
        <v>0</v>
      </c>
    </row>
    <row r="7" spans="1:5" x14ac:dyDescent="0.3">
      <c r="A7" s="469">
        <f>Intro!$E$79</f>
        <v>0</v>
      </c>
      <c r="B7" s="470" t="s">
        <v>775</v>
      </c>
      <c r="C7" s="471"/>
      <c r="D7" s="469" t="s">
        <v>781</v>
      </c>
      <c r="E7" s="472">
        <f>Public!B161</f>
        <v>0</v>
      </c>
    </row>
    <row r="8" spans="1:5" x14ac:dyDescent="0.3">
      <c r="A8" s="469">
        <f>Intro!$E$79</f>
        <v>0</v>
      </c>
      <c r="B8" s="470" t="s">
        <v>775</v>
      </c>
      <c r="C8" s="471"/>
      <c r="D8" s="469" t="s">
        <v>782</v>
      </c>
      <c r="E8" s="472">
        <f>Public!B174</f>
        <v>0</v>
      </c>
    </row>
    <row r="9" spans="1:5" x14ac:dyDescent="0.3">
      <c r="A9" s="469">
        <f>Intro!$E$79</f>
        <v>0</v>
      </c>
      <c r="B9" s="470" t="s">
        <v>775</v>
      </c>
      <c r="C9" s="471"/>
      <c r="D9" s="469" t="s">
        <v>783</v>
      </c>
      <c r="E9" s="472">
        <f>Public!E187</f>
        <v>0</v>
      </c>
    </row>
    <row r="10" spans="1:5" x14ac:dyDescent="0.3">
      <c r="A10" s="469">
        <f>Intro!$E$79</f>
        <v>0</v>
      </c>
      <c r="B10" s="470" t="s">
        <v>775</v>
      </c>
      <c r="C10" s="471"/>
      <c r="D10" s="469" t="s">
        <v>784</v>
      </c>
      <c r="E10" s="472">
        <f>Public!E188</f>
        <v>0</v>
      </c>
    </row>
    <row r="11" spans="1:5" x14ac:dyDescent="0.3">
      <c r="A11" s="469">
        <f>Intro!$E$79</f>
        <v>0</v>
      </c>
      <c r="B11" s="470" t="s">
        <v>775</v>
      </c>
      <c r="C11" s="471"/>
      <c r="D11" s="469" t="s">
        <v>785</v>
      </c>
      <c r="E11" s="472">
        <f>Public!E189</f>
        <v>0</v>
      </c>
    </row>
    <row r="12" spans="1:5" x14ac:dyDescent="0.3">
      <c r="A12" s="469">
        <f>Intro!$E$79</f>
        <v>0</v>
      </c>
      <c r="B12" s="470" t="s">
        <v>775</v>
      </c>
      <c r="C12" s="471"/>
      <c r="D12" s="469" t="s">
        <v>786</v>
      </c>
      <c r="E12" s="472">
        <f>Public!B195</f>
        <v>0</v>
      </c>
    </row>
    <row r="13" spans="1:5" x14ac:dyDescent="0.3">
      <c r="A13" s="469">
        <f>Intro!$E$79</f>
        <v>0</v>
      </c>
      <c r="B13" s="470" t="s">
        <v>775</v>
      </c>
      <c r="C13" s="471"/>
      <c r="D13" s="469" t="s">
        <v>787</v>
      </c>
      <c r="E13" s="472">
        <f>Public!B208</f>
        <v>0</v>
      </c>
    </row>
    <row r="14" spans="1:5" x14ac:dyDescent="0.3">
      <c r="A14" s="469">
        <f>Intro!$E$79</f>
        <v>0</v>
      </c>
      <c r="B14" s="470" t="s">
        <v>775</v>
      </c>
      <c r="C14" s="471"/>
      <c r="D14" s="469" t="s">
        <v>788</v>
      </c>
      <c r="E14" s="472">
        <f>Public!E223</f>
        <v>0</v>
      </c>
    </row>
    <row r="15" spans="1:5" x14ac:dyDescent="0.3">
      <c r="A15" s="469">
        <f>Intro!$E$79</f>
        <v>0</v>
      </c>
      <c r="B15" s="470" t="s">
        <v>775</v>
      </c>
      <c r="C15" s="471"/>
      <c r="D15" s="469" t="s">
        <v>789</v>
      </c>
      <c r="E15" s="472">
        <f>Public!E228</f>
        <v>0</v>
      </c>
    </row>
    <row r="16" spans="1:5" x14ac:dyDescent="0.3">
      <c r="A16" s="469">
        <f>Intro!$E$79</f>
        <v>0</v>
      </c>
      <c r="B16" s="470" t="s">
        <v>775</v>
      </c>
      <c r="C16" s="471"/>
      <c r="D16" s="469" t="s">
        <v>790</v>
      </c>
      <c r="E16" s="472">
        <f>Public!E233</f>
        <v>0</v>
      </c>
    </row>
    <row r="17" spans="1:5" x14ac:dyDescent="0.3">
      <c r="A17" s="469">
        <f>Intro!$E$79</f>
        <v>0</v>
      </c>
      <c r="B17" s="470" t="s">
        <v>775</v>
      </c>
      <c r="C17" s="471"/>
      <c r="D17" s="469" t="s">
        <v>791</v>
      </c>
      <c r="E17" s="472">
        <f>Public!B244</f>
        <v>0</v>
      </c>
    </row>
    <row r="18" spans="1:5" x14ac:dyDescent="0.3">
      <c r="A18" s="469">
        <f>Intro!$E$79</f>
        <v>0</v>
      </c>
      <c r="B18" s="470" t="s">
        <v>775</v>
      </c>
      <c r="C18" s="471"/>
      <c r="D18" s="469" t="s">
        <v>792</v>
      </c>
      <c r="E18" s="472">
        <f>Public!B258</f>
        <v>0</v>
      </c>
    </row>
    <row r="19" spans="1:5" x14ac:dyDescent="0.3">
      <c r="A19" s="469">
        <f>Intro!$E$79</f>
        <v>0</v>
      </c>
      <c r="B19" s="470" t="s">
        <v>775</v>
      </c>
      <c r="C19" s="471"/>
      <c r="D19" s="469" t="s">
        <v>793</v>
      </c>
      <c r="E19" s="472">
        <f>Public!B271</f>
        <v>0</v>
      </c>
    </row>
    <row r="20" spans="1:5" x14ac:dyDescent="0.3">
      <c r="A20" s="469">
        <f>Intro!$E$79</f>
        <v>0</v>
      </c>
      <c r="B20" s="470" t="s">
        <v>775</v>
      </c>
      <c r="C20" s="471"/>
      <c r="D20" s="469" t="s">
        <v>794</v>
      </c>
      <c r="E20" s="472">
        <f>Public!E285</f>
        <v>0</v>
      </c>
    </row>
    <row r="21" spans="1:5" x14ac:dyDescent="0.3">
      <c r="A21" s="469">
        <f>Intro!$E$79</f>
        <v>0</v>
      </c>
      <c r="B21" s="470" t="s">
        <v>775</v>
      </c>
      <c r="C21" s="471"/>
      <c r="D21" s="469" t="s">
        <v>795</v>
      </c>
      <c r="E21" s="472">
        <f>Public!B287</f>
        <v>0</v>
      </c>
    </row>
    <row r="22" spans="1:5" x14ac:dyDescent="0.3">
      <c r="A22" s="469">
        <f>Intro!$E$79</f>
        <v>0</v>
      </c>
      <c r="B22" s="470" t="s">
        <v>775</v>
      </c>
      <c r="C22" s="471"/>
      <c r="D22" s="469" t="s">
        <v>796</v>
      </c>
      <c r="E22" s="472">
        <f>Public!B301</f>
        <v>0</v>
      </c>
    </row>
    <row r="23" spans="1:5" x14ac:dyDescent="0.3">
      <c r="A23" s="469">
        <f>Intro!$E$79</f>
        <v>0</v>
      </c>
      <c r="B23" s="470" t="s">
        <v>775</v>
      </c>
      <c r="C23" s="471"/>
      <c r="D23" s="469" t="s">
        <v>797</v>
      </c>
      <c r="E23" s="472">
        <f>Public!B315</f>
        <v>0</v>
      </c>
    </row>
    <row r="24" spans="1:5" x14ac:dyDescent="0.3">
      <c r="A24" s="469">
        <f>Intro!$E$79</f>
        <v>0</v>
      </c>
      <c r="B24" s="470" t="s">
        <v>775</v>
      </c>
      <c r="C24" s="471"/>
      <c r="D24" s="469" t="s">
        <v>798</v>
      </c>
      <c r="E24" s="472">
        <f>Public!B329</f>
        <v>0</v>
      </c>
    </row>
    <row r="25" spans="1:5" x14ac:dyDescent="0.3">
      <c r="A25" s="469">
        <f>Intro!$E$79</f>
        <v>0</v>
      </c>
      <c r="B25" s="470" t="s">
        <v>775</v>
      </c>
      <c r="C25" s="471"/>
      <c r="D25" s="469" t="s">
        <v>799</v>
      </c>
      <c r="E25" s="472">
        <f>Public!B344</f>
        <v>0</v>
      </c>
    </row>
    <row r="26" spans="1:5" x14ac:dyDescent="0.3">
      <c r="A26" s="469">
        <f>Intro!$E$79</f>
        <v>0</v>
      </c>
      <c r="B26" s="470" t="s">
        <v>775</v>
      </c>
      <c r="C26" s="471"/>
      <c r="D26" s="469" t="s">
        <v>800</v>
      </c>
      <c r="E26" s="472">
        <f>Public!B358</f>
        <v>0</v>
      </c>
    </row>
    <row r="27" spans="1:5" x14ac:dyDescent="0.3">
      <c r="A27" s="469">
        <f>Intro!$E$79</f>
        <v>0</v>
      </c>
      <c r="B27" s="470" t="s">
        <v>775</v>
      </c>
      <c r="C27" s="471"/>
      <c r="D27" s="469" t="s">
        <v>801</v>
      </c>
      <c r="E27" s="472">
        <f>Public!B372</f>
        <v>0</v>
      </c>
    </row>
    <row r="28" spans="1:5" x14ac:dyDescent="0.3">
      <c r="A28" s="469">
        <f>Intro!$E$79</f>
        <v>0</v>
      </c>
      <c r="B28" s="470" t="s">
        <v>775</v>
      </c>
      <c r="C28" s="471"/>
      <c r="D28" s="469" t="s">
        <v>802</v>
      </c>
      <c r="E28" s="472">
        <f>Public!B386</f>
        <v>0</v>
      </c>
    </row>
    <row r="29" spans="1:5" x14ac:dyDescent="0.3">
      <c r="A29" s="469">
        <f>Intro!$E$79</f>
        <v>0</v>
      </c>
      <c r="B29" s="470" t="s">
        <v>775</v>
      </c>
      <c r="C29" s="471"/>
      <c r="D29" s="469" t="s">
        <v>803</v>
      </c>
      <c r="E29" s="472">
        <f>Public!H399</f>
        <v>0</v>
      </c>
    </row>
    <row r="30" spans="1:5" x14ac:dyDescent="0.3">
      <c r="A30" s="469">
        <f>Intro!$E$79</f>
        <v>0</v>
      </c>
      <c r="B30" s="470" t="s">
        <v>775</v>
      </c>
      <c r="C30" s="471"/>
      <c r="D30" s="469" t="s">
        <v>804</v>
      </c>
      <c r="E30" s="472">
        <f>Public!H400</f>
        <v>0</v>
      </c>
    </row>
    <row r="31" spans="1:5" x14ac:dyDescent="0.3">
      <c r="A31" s="469">
        <f>Intro!$E$79</f>
        <v>0</v>
      </c>
      <c r="B31" s="470" t="s">
        <v>775</v>
      </c>
      <c r="C31" s="471"/>
      <c r="D31" s="469" t="s">
        <v>805</v>
      </c>
      <c r="E31" s="472">
        <f>Public!H401</f>
        <v>0</v>
      </c>
    </row>
    <row r="32" spans="1:5" x14ac:dyDescent="0.3">
      <c r="A32" s="469">
        <f>Intro!$E$79</f>
        <v>0</v>
      </c>
      <c r="B32" s="470" t="s">
        <v>775</v>
      </c>
      <c r="C32" s="471"/>
      <c r="D32" s="469" t="s">
        <v>806</v>
      </c>
      <c r="E32" s="472">
        <f>Public!B405</f>
        <v>0</v>
      </c>
    </row>
    <row r="33" spans="1:5" x14ac:dyDescent="0.3">
      <c r="A33" s="469">
        <f>Intro!$E$79</f>
        <v>0</v>
      </c>
      <c r="B33" s="470" t="s">
        <v>775</v>
      </c>
      <c r="C33" s="471"/>
      <c r="D33" s="469" t="s">
        <v>807</v>
      </c>
      <c r="E33" s="472">
        <f>Public!B418</f>
        <v>0</v>
      </c>
    </row>
    <row r="34" spans="1:5" x14ac:dyDescent="0.3">
      <c r="A34" s="469">
        <f>Intro!$E$79</f>
        <v>0</v>
      </c>
      <c r="B34" s="470" t="s">
        <v>775</v>
      </c>
      <c r="C34" s="471"/>
      <c r="D34" s="469" t="s">
        <v>808</v>
      </c>
      <c r="E34" s="472">
        <f>Public!B434</f>
        <v>0</v>
      </c>
    </row>
    <row r="35" spans="1:5" x14ac:dyDescent="0.3">
      <c r="A35" s="469">
        <f>Intro!$E$79</f>
        <v>0</v>
      </c>
      <c r="B35" s="470" t="s">
        <v>775</v>
      </c>
      <c r="C35" s="471"/>
      <c r="D35" s="469" t="s">
        <v>809</v>
      </c>
      <c r="E35" s="472">
        <f>Public!B448</f>
        <v>0</v>
      </c>
    </row>
    <row r="36" spans="1:5" x14ac:dyDescent="0.3">
      <c r="A36" s="469">
        <f>Intro!$E$79</f>
        <v>0</v>
      </c>
      <c r="B36" s="470" t="s">
        <v>775</v>
      </c>
      <c r="C36" s="471"/>
      <c r="D36" s="469" t="s">
        <v>810</v>
      </c>
      <c r="E36" s="472">
        <f>Public!B462</f>
        <v>0</v>
      </c>
    </row>
    <row r="37" spans="1:5" x14ac:dyDescent="0.3">
      <c r="A37" s="469">
        <f>Intro!$E$79</f>
        <v>0</v>
      </c>
      <c r="B37" s="470" t="s">
        <v>775</v>
      </c>
      <c r="C37" s="471"/>
      <c r="D37" s="469" t="s">
        <v>811</v>
      </c>
      <c r="E37" s="473">
        <f>Public!B476</f>
        <v>0</v>
      </c>
    </row>
    <row r="38" spans="1:5" x14ac:dyDescent="0.3">
      <c r="A38" s="469">
        <f>Intro!$E$79</f>
        <v>0</v>
      </c>
      <c r="B38" s="470" t="s">
        <v>812</v>
      </c>
      <c r="C38" s="469" t="s">
        <v>221</v>
      </c>
      <c r="D38" s="472">
        <f>AddPub!D13</f>
        <v>0</v>
      </c>
      <c r="E38" s="472">
        <f>AddPub!E13</f>
        <v>0</v>
      </c>
    </row>
    <row r="39" spans="1:5" x14ac:dyDescent="0.3">
      <c r="A39" s="469">
        <f>Intro!$E$79</f>
        <v>0</v>
      </c>
      <c r="B39" s="470" t="s">
        <v>812</v>
      </c>
      <c r="C39" s="469" t="s">
        <v>223</v>
      </c>
      <c r="D39" s="472">
        <f>AddPub!D23</f>
        <v>0</v>
      </c>
      <c r="E39" s="472">
        <f>AddPub!E23</f>
        <v>0</v>
      </c>
    </row>
    <row r="40" spans="1:5" x14ac:dyDescent="0.3">
      <c r="A40" s="469">
        <f>Intro!$E$79</f>
        <v>0</v>
      </c>
      <c r="B40" s="470" t="s">
        <v>812</v>
      </c>
      <c r="C40" s="469" t="s">
        <v>225</v>
      </c>
      <c r="D40" s="472">
        <f>AddPub!D33</f>
        <v>0</v>
      </c>
      <c r="E40" s="472">
        <f>AddPub!E33</f>
        <v>0</v>
      </c>
    </row>
    <row r="41" spans="1:5" x14ac:dyDescent="0.3">
      <c r="A41" s="469">
        <f>Intro!$E$79</f>
        <v>0</v>
      </c>
      <c r="B41" s="470" t="s">
        <v>812</v>
      </c>
      <c r="C41" s="469" t="s">
        <v>227</v>
      </c>
      <c r="D41" s="472">
        <f>AddPub!D43</f>
        <v>0</v>
      </c>
      <c r="E41" s="472">
        <f>AddPub!E43</f>
        <v>0</v>
      </c>
    </row>
    <row r="42" spans="1:5" x14ac:dyDescent="0.3">
      <c r="A42" s="469">
        <f>Intro!$E$79</f>
        <v>0</v>
      </c>
      <c r="B42" s="470" t="s">
        <v>812</v>
      </c>
      <c r="C42" s="469" t="s">
        <v>229</v>
      </c>
      <c r="D42" s="472">
        <f>AddPub!D53</f>
        <v>0</v>
      </c>
      <c r="E42" s="472">
        <f>AddPub!E53</f>
        <v>0</v>
      </c>
    </row>
    <row r="43" spans="1:5" x14ac:dyDescent="0.3">
      <c r="A43" s="469">
        <f>Intro!$E$79</f>
        <v>0</v>
      </c>
      <c r="B43" s="470" t="s">
        <v>813</v>
      </c>
      <c r="D43" s="469" t="s">
        <v>814</v>
      </c>
      <c r="E43" s="472">
        <f>'Pro 1'!B37</f>
        <v>0</v>
      </c>
    </row>
    <row r="44" spans="1:5" x14ac:dyDescent="0.3">
      <c r="A44" s="469">
        <f>Intro!$E$79</f>
        <v>0</v>
      </c>
      <c r="B44" s="470" t="s">
        <v>813</v>
      </c>
      <c r="D44" s="469" t="s">
        <v>777</v>
      </c>
      <c r="E44" s="472">
        <f>'Pro 1'!B50</f>
        <v>0</v>
      </c>
    </row>
    <row r="45" spans="1:5" x14ac:dyDescent="0.3">
      <c r="A45" s="469">
        <f>Intro!$E$79</f>
        <v>0</v>
      </c>
      <c r="B45" s="470" t="s">
        <v>813</v>
      </c>
      <c r="D45" s="469" t="s">
        <v>778</v>
      </c>
      <c r="E45" s="472">
        <f>'Pro 1'!B63</f>
        <v>0</v>
      </c>
    </row>
    <row r="46" spans="1:5" x14ac:dyDescent="0.3">
      <c r="A46" s="469">
        <f>Intro!$E$79</f>
        <v>0</v>
      </c>
      <c r="B46" s="470" t="s">
        <v>813</v>
      </c>
      <c r="D46" s="469" t="s">
        <v>779</v>
      </c>
      <c r="E46" s="472">
        <f>'Pro 1'!B77</f>
        <v>0</v>
      </c>
    </row>
    <row r="47" spans="1:5" x14ac:dyDescent="0.3">
      <c r="A47" s="469">
        <f>Intro!$E$79</f>
        <v>0</v>
      </c>
      <c r="B47" s="470" t="s">
        <v>813</v>
      </c>
      <c r="D47" s="469" t="s">
        <v>815</v>
      </c>
      <c r="E47" s="472">
        <f>'Pro 1'!B92</f>
        <v>0</v>
      </c>
    </row>
    <row r="48" spans="1:5" x14ac:dyDescent="0.3">
      <c r="A48" s="469">
        <f>Intro!$E$79</f>
        <v>0</v>
      </c>
      <c r="B48" s="470" t="s">
        <v>813</v>
      </c>
      <c r="D48" s="469" t="s">
        <v>781</v>
      </c>
      <c r="E48" s="472">
        <f>'Pro 1'!B106</f>
        <v>0</v>
      </c>
    </row>
    <row r="49" spans="1:5" x14ac:dyDescent="0.3">
      <c r="A49" s="469">
        <f>Intro!$E$79</f>
        <v>0</v>
      </c>
      <c r="B49" s="470" t="s">
        <v>813</v>
      </c>
      <c r="C49" s="470"/>
      <c r="D49" s="469" t="s">
        <v>782</v>
      </c>
      <c r="E49" s="472">
        <f>'Pro 1'!B120</f>
        <v>0</v>
      </c>
    </row>
    <row r="50" spans="1:5" x14ac:dyDescent="0.3">
      <c r="A50" s="469">
        <f>Intro!$E$79</f>
        <v>0</v>
      </c>
      <c r="B50" s="470" t="s">
        <v>816</v>
      </c>
      <c r="D50" s="469" t="s">
        <v>814</v>
      </c>
      <c r="E50" s="472">
        <f>'Pro 2'!B57</f>
        <v>0</v>
      </c>
    </row>
    <row r="51" spans="1:5" x14ac:dyDescent="0.3">
      <c r="A51" s="469">
        <f>Intro!$E$79</f>
        <v>0</v>
      </c>
      <c r="B51" s="470" t="s">
        <v>816</v>
      </c>
      <c r="D51" s="469" t="s">
        <v>777</v>
      </c>
      <c r="E51" s="472">
        <f>'Pro 2'!B71</f>
        <v>0</v>
      </c>
    </row>
    <row r="52" spans="1:5" x14ac:dyDescent="0.3">
      <c r="A52" s="469">
        <f>Intro!$E$79</f>
        <v>0</v>
      </c>
      <c r="B52" s="470" t="s">
        <v>816</v>
      </c>
      <c r="D52" s="469" t="s">
        <v>778</v>
      </c>
      <c r="E52" s="472">
        <f>'Pro 2'!B85</f>
        <v>0</v>
      </c>
    </row>
    <row r="53" spans="1:5" x14ac:dyDescent="0.3">
      <c r="A53" s="469">
        <f>Intro!$E$79</f>
        <v>0</v>
      </c>
      <c r="B53" s="470" t="s">
        <v>816</v>
      </c>
      <c r="D53" s="469" t="s">
        <v>779</v>
      </c>
      <c r="E53" s="472">
        <f>'Pro 2'!B99</f>
        <v>0</v>
      </c>
    </row>
    <row r="54" spans="1:5" x14ac:dyDescent="0.3">
      <c r="A54" s="469">
        <f>Intro!$E$79</f>
        <v>0</v>
      </c>
      <c r="B54" s="470" t="s">
        <v>816</v>
      </c>
      <c r="D54" s="469" t="s">
        <v>815</v>
      </c>
      <c r="E54" s="472">
        <f>'Pro 2'!B112</f>
        <v>0</v>
      </c>
    </row>
    <row r="55" spans="1:5" x14ac:dyDescent="0.3">
      <c r="A55" s="469">
        <f>Intro!$E$79</f>
        <v>0</v>
      </c>
      <c r="B55" s="470" t="s">
        <v>816</v>
      </c>
      <c r="D55" s="469" t="s">
        <v>781</v>
      </c>
      <c r="E55" s="472">
        <f>'Pro 2'!B127</f>
        <v>0</v>
      </c>
    </row>
    <row r="56" spans="1:5" x14ac:dyDescent="0.3">
      <c r="A56" s="469">
        <f>Intro!$E$79</f>
        <v>0</v>
      </c>
      <c r="B56" s="470" t="s">
        <v>816</v>
      </c>
      <c r="D56" s="469" t="s">
        <v>817</v>
      </c>
      <c r="E56" s="472">
        <f>'Pro 2'!B146</f>
        <v>0</v>
      </c>
    </row>
    <row r="57" spans="1:5" x14ac:dyDescent="0.3">
      <c r="A57" s="469">
        <f>Intro!$E$79</f>
        <v>0</v>
      </c>
      <c r="B57" s="470" t="s">
        <v>816</v>
      </c>
      <c r="D57" s="469" t="s">
        <v>818</v>
      </c>
      <c r="E57" s="472">
        <f>'Pro 2'!B160</f>
        <v>0</v>
      </c>
    </row>
    <row r="58" spans="1:5" x14ac:dyDescent="0.3">
      <c r="A58" s="469">
        <f>Intro!$E$79</f>
        <v>0</v>
      </c>
      <c r="B58" s="470" t="s">
        <v>816</v>
      </c>
      <c r="D58" s="469" t="s">
        <v>786</v>
      </c>
      <c r="E58" s="472">
        <f>'Pro 2'!B174</f>
        <v>0</v>
      </c>
    </row>
    <row r="59" spans="1:5" x14ac:dyDescent="0.3">
      <c r="A59" s="469">
        <f>Intro!$E$79</f>
        <v>0</v>
      </c>
      <c r="B59" s="470" t="s">
        <v>816</v>
      </c>
      <c r="D59" s="469" t="s">
        <v>787</v>
      </c>
      <c r="E59" s="472">
        <f>'Pro 2'!B188</f>
        <v>0</v>
      </c>
    </row>
    <row r="60" spans="1:5" x14ac:dyDescent="0.3">
      <c r="A60" s="469">
        <f>Intro!$E$79</f>
        <v>0</v>
      </c>
      <c r="B60" s="470" t="s">
        <v>816</v>
      </c>
      <c r="C60" s="470"/>
      <c r="D60" s="469" t="s">
        <v>819</v>
      </c>
      <c r="E60" s="472">
        <f>'Pro 2'!B202</f>
        <v>0</v>
      </c>
    </row>
    <row r="61" spans="1:5" x14ac:dyDescent="0.3">
      <c r="A61" s="469">
        <f>Intro!$E$79</f>
        <v>0</v>
      </c>
      <c r="B61" s="470" t="s">
        <v>820</v>
      </c>
      <c r="D61" s="469" t="s">
        <v>821</v>
      </c>
      <c r="E61" s="472">
        <f>'Pro 3'!B34</f>
        <v>0</v>
      </c>
    </row>
    <row r="62" spans="1:5" x14ac:dyDescent="0.3">
      <c r="A62" s="469">
        <f>Intro!$E$79</f>
        <v>0</v>
      </c>
      <c r="B62" s="470" t="s">
        <v>820</v>
      </c>
      <c r="D62" s="469" t="s">
        <v>822</v>
      </c>
      <c r="E62" s="472">
        <f>'Pro 3'!B45</f>
        <v>0</v>
      </c>
    </row>
    <row r="63" spans="1:5" x14ac:dyDescent="0.3">
      <c r="A63" s="469">
        <f>Intro!$E$79</f>
        <v>0</v>
      </c>
      <c r="B63" s="470" t="s">
        <v>820</v>
      </c>
      <c r="D63" s="469" t="s">
        <v>814</v>
      </c>
      <c r="E63" s="472">
        <f>'Pro 3'!B59</f>
        <v>0</v>
      </c>
    </row>
    <row r="64" spans="1:5" x14ac:dyDescent="0.3">
      <c r="A64" s="469">
        <f>Intro!$E$79</f>
        <v>0</v>
      </c>
      <c r="B64" s="470" t="s">
        <v>820</v>
      </c>
      <c r="D64" s="469" t="s">
        <v>777</v>
      </c>
      <c r="E64" s="472">
        <f>'Pro 3'!B106</f>
        <v>0</v>
      </c>
    </row>
    <row r="65" spans="1:5" x14ac:dyDescent="0.3">
      <c r="A65" s="469">
        <f>Intro!$E$79</f>
        <v>0</v>
      </c>
      <c r="B65" s="470" t="s">
        <v>820</v>
      </c>
      <c r="D65" s="469" t="s">
        <v>778</v>
      </c>
      <c r="E65" s="472">
        <f>'Pro 3'!B120</f>
        <v>0</v>
      </c>
    </row>
    <row r="66" spans="1:5" x14ac:dyDescent="0.3">
      <c r="A66" s="469">
        <f>Intro!$E$79</f>
        <v>0</v>
      </c>
      <c r="B66" s="470" t="s">
        <v>820</v>
      </c>
      <c r="D66" s="469" t="s">
        <v>823</v>
      </c>
      <c r="E66" s="472">
        <f>'Pro 3'!B245</f>
        <v>0</v>
      </c>
    </row>
    <row r="67" spans="1:5" x14ac:dyDescent="0.3">
      <c r="A67" s="469">
        <f>Intro!$E$79</f>
        <v>0</v>
      </c>
      <c r="B67" s="470" t="s">
        <v>820</v>
      </c>
      <c r="D67" s="469" t="s">
        <v>824</v>
      </c>
      <c r="E67" s="472">
        <f>'Pro 3'!B269</f>
        <v>0</v>
      </c>
    </row>
    <row r="68" spans="1:5" x14ac:dyDescent="0.3">
      <c r="A68" s="469">
        <f>Intro!$E$79</f>
        <v>0</v>
      </c>
      <c r="B68" s="470" t="s">
        <v>820</v>
      </c>
      <c r="D68" s="469" t="s">
        <v>825</v>
      </c>
      <c r="E68" s="472">
        <f>'Pro 3'!B292</f>
        <v>0</v>
      </c>
    </row>
    <row r="69" spans="1:5" x14ac:dyDescent="0.3">
      <c r="A69" s="469">
        <f>Intro!$E$79</f>
        <v>0</v>
      </c>
      <c r="B69" s="470" t="s">
        <v>820</v>
      </c>
      <c r="D69" s="469" t="s">
        <v>826</v>
      </c>
      <c r="E69" s="472">
        <f>'Pro 3'!E305</f>
        <v>0</v>
      </c>
    </row>
    <row r="70" spans="1:5" x14ac:dyDescent="0.3">
      <c r="A70" s="469">
        <f>Intro!$E$79</f>
        <v>0</v>
      </c>
      <c r="B70" s="470" t="s">
        <v>820</v>
      </c>
      <c r="D70" s="469" t="s">
        <v>827</v>
      </c>
      <c r="E70" s="472">
        <f>'Pro 3'!E313</f>
        <v>0</v>
      </c>
    </row>
    <row r="71" spans="1:5" x14ac:dyDescent="0.3">
      <c r="A71" s="469">
        <f>Intro!$E$79</f>
        <v>0</v>
      </c>
      <c r="B71" s="470" t="s">
        <v>820</v>
      </c>
      <c r="D71" s="469" t="s">
        <v>828</v>
      </c>
      <c r="E71" s="472">
        <f>'Pro 3'!E321</f>
        <v>0</v>
      </c>
    </row>
    <row r="72" spans="1:5" x14ac:dyDescent="0.3">
      <c r="A72" s="469">
        <f>Intro!$E$79</f>
        <v>0</v>
      </c>
      <c r="B72" s="470" t="s">
        <v>820</v>
      </c>
      <c r="D72" s="469" t="s">
        <v>818</v>
      </c>
      <c r="E72" s="472">
        <f>'Pro 3'!B335</f>
        <v>0</v>
      </c>
    </row>
    <row r="73" spans="1:5" x14ac:dyDescent="0.3">
      <c r="A73" s="469">
        <f>Intro!$E$79</f>
        <v>0</v>
      </c>
      <c r="B73" s="470" t="s">
        <v>820</v>
      </c>
      <c r="D73" s="469" t="s">
        <v>787</v>
      </c>
      <c r="E73" s="472">
        <f>'Pro 3'!B358</f>
        <v>0</v>
      </c>
    </row>
    <row r="74" spans="1:5" x14ac:dyDescent="0.3">
      <c r="A74" s="469">
        <f>Intro!$E$79</f>
        <v>0</v>
      </c>
      <c r="B74" s="470" t="s">
        <v>820</v>
      </c>
      <c r="D74" s="469" t="s">
        <v>788</v>
      </c>
      <c r="E74" s="472">
        <f>'Pro 3'!D371</f>
        <v>0</v>
      </c>
    </row>
    <row r="75" spans="1:5" x14ac:dyDescent="0.3">
      <c r="A75" s="469">
        <f>Intro!$E$79</f>
        <v>0</v>
      </c>
      <c r="B75" s="470" t="s">
        <v>820</v>
      </c>
      <c r="D75" s="469" t="s">
        <v>789</v>
      </c>
      <c r="E75" s="472">
        <f>'Pro 3'!D381</f>
        <v>0</v>
      </c>
    </row>
    <row r="76" spans="1:5" x14ac:dyDescent="0.3">
      <c r="A76" s="469">
        <f>Intro!$E$79</f>
        <v>0</v>
      </c>
      <c r="B76" s="470" t="s">
        <v>820</v>
      </c>
      <c r="D76" s="469" t="s">
        <v>790</v>
      </c>
      <c r="E76" s="472">
        <f>'Pro 3'!D391</f>
        <v>0</v>
      </c>
    </row>
    <row r="77" spans="1:5" x14ac:dyDescent="0.3">
      <c r="A77" s="469">
        <f>Intro!$E$79</f>
        <v>0</v>
      </c>
      <c r="B77" s="470" t="s">
        <v>829</v>
      </c>
      <c r="C77" s="469" t="s">
        <v>830</v>
      </c>
      <c r="D77" s="469">
        <f>'Pro 4'!B22</f>
        <v>0</v>
      </c>
      <c r="E77" s="472">
        <f>'Pro 4'!D18</f>
        <v>0</v>
      </c>
    </row>
    <row r="78" spans="1:5" x14ac:dyDescent="0.3">
      <c r="A78" s="469">
        <f>Intro!$E$79</f>
        <v>0</v>
      </c>
      <c r="B78" s="470" t="s">
        <v>829</v>
      </c>
      <c r="C78" s="469" t="s">
        <v>90</v>
      </c>
      <c r="D78" s="469">
        <f>'Pro 4'!B32</f>
        <v>0</v>
      </c>
      <c r="E78" s="472">
        <f>'Pro 4'!D28</f>
        <v>0</v>
      </c>
    </row>
    <row r="79" spans="1:5" x14ac:dyDescent="0.3">
      <c r="A79" s="469">
        <f>Intro!$E$79</f>
        <v>0</v>
      </c>
      <c r="B79" s="470" t="s">
        <v>829</v>
      </c>
      <c r="C79" s="469" t="s">
        <v>831</v>
      </c>
      <c r="D79" s="469">
        <f>'Pro 4'!B42</f>
        <v>0</v>
      </c>
      <c r="E79" s="472">
        <f>'Pro 4'!D38</f>
        <v>0</v>
      </c>
    </row>
    <row r="80" spans="1:5" x14ac:dyDescent="0.3">
      <c r="A80" s="469">
        <f>Intro!$E$79</f>
        <v>0</v>
      </c>
      <c r="B80" s="470" t="s">
        <v>829</v>
      </c>
      <c r="C80" s="469" t="s">
        <v>832</v>
      </c>
      <c r="D80" s="469">
        <f>'Pro 4'!B52</f>
        <v>0</v>
      </c>
      <c r="E80" s="472">
        <f>'Pro 4'!D48</f>
        <v>0</v>
      </c>
    </row>
    <row r="81" spans="1:5" x14ac:dyDescent="0.3">
      <c r="A81" s="469">
        <f>Intro!$E$79</f>
        <v>0</v>
      </c>
      <c r="B81" s="470" t="s">
        <v>829</v>
      </c>
      <c r="C81" s="469" t="s">
        <v>833</v>
      </c>
      <c r="D81" s="469">
        <f>'Pro 4'!B62</f>
        <v>0</v>
      </c>
      <c r="E81" s="472">
        <f>'Pro 4'!D58</f>
        <v>0</v>
      </c>
    </row>
    <row r="82" spans="1:5" x14ac:dyDescent="0.3">
      <c r="A82" s="469">
        <f>Intro!$E$79</f>
        <v>0</v>
      </c>
      <c r="B82" s="470" t="s">
        <v>829</v>
      </c>
      <c r="C82" s="469" t="s">
        <v>86</v>
      </c>
      <c r="D82" s="469">
        <f>'Pro 4'!B72</f>
        <v>0</v>
      </c>
      <c r="E82" s="472">
        <f>'Pro 4'!D68</f>
        <v>0</v>
      </c>
    </row>
    <row r="83" spans="1:5" x14ac:dyDescent="0.3">
      <c r="A83" s="469">
        <f>Intro!$E$79</f>
        <v>0</v>
      </c>
      <c r="B83" s="470" t="s">
        <v>829</v>
      </c>
      <c r="C83" s="469" t="s">
        <v>834</v>
      </c>
      <c r="D83" s="469">
        <f>'Pro 4'!B82</f>
        <v>0</v>
      </c>
      <c r="E83" s="472">
        <f>'Pro 4'!D78</f>
        <v>0</v>
      </c>
    </row>
    <row r="84" spans="1:5" x14ac:dyDescent="0.3">
      <c r="A84" s="469">
        <f>Intro!$E$79</f>
        <v>0</v>
      </c>
      <c r="B84" s="470" t="s">
        <v>829</v>
      </c>
      <c r="C84" s="469" t="s">
        <v>835</v>
      </c>
      <c r="D84" s="469">
        <f>'Pro 4'!B92</f>
        <v>0</v>
      </c>
      <c r="E84" s="472">
        <f>'Pro 4'!D88</f>
        <v>0</v>
      </c>
    </row>
    <row r="85" spans="1:5" x14ac:dyDescent="0.3">
      <c r="A85" s="469">
        <f>Intro!$E$79</f>
        <v>0</v>
      </c>
      <c r="B85" s="470" t="s">
        <v>829</v>
      </c>
      <c r="C85" s="469" t="s">
        <v>250</v>
      </c>
      <c r="D85" s="469">
        <f>'Pro 4'!B102</f>
        <v>0</v>
      </c>
      <c r="E85" s="472">
        <f>'Pro 4'!D98</f>
        <v>0</v>
      </c>
    </row>
    <row r="86" spans="1:5" x14ac:dyDescent="0.3">
      <c r="A86" s="469">
        <f>Intro!$E$79</f>
        <v>0</v>
      </c>
      <c r="B86" s="470" t="s">
        <v>829</v>
      </c>
      <c r="C86" s="469" t="s">
        <v>836</v>
      </c>
      <c r="D86" s="469">
        <f>'Pro 4'!B112</f>
        <v>0</v>
      </c>
      <c r="E86" s="472">
        <f>'Pro 4'!D108</f>
        <v>0</v>
      </c>
    </row>
    <row r="87" spans="1:5" x14ac:dyDescent="0.3">
      <c r="A87" s="469">
        <f>Intro!$E$79</f>
        <v>0</v>
      </c>
      <c r="B87" s="470" t="s">
        <v>829</v>
      </c>
      <c r="C87" s="469" t="s">
        <v>837</v>
      </c>
      <c r="D87" s="469">
        <f>'Pro 4'!B122</f>
        <v>0</v>
      </c>
      <c r="E87" s="472">
        <f>'Pro 4'!D118</f>
        <v>0</v>
      </c>
    </row>
    <row r="88" spans="1:5" x14ac:dyDescent="0.3">
      <c r="A88" s="469">
        <f>Intro!$E$79</f>
        <v>0</v>
      </c>
      <c r="B88" s="470" t="s">
        <v>838</v>
      </c>
      <c r="C88" s="469" t="s">
        <v>221</v>
      </c>
      <c r="D88" s="472">
        <f>AddPro!D13</f>
        <v>0</v>
      </c>
      <c r="E88" s="472">
        <f>AddPro!E13</f>
        <v>0</v>
      </c>
    </row>
    <row r="89" spans="1:5" x14ac:dyDescent="0.3">
      <c r="A89" s="469">
        <f>Intro!$E$79</f>
        <v>0</v>
      </c>
      <c r="B89" s="470" t="s">
        <v>838</v>
      </c>
      <c r="C89" s="469" t="s">
        <v>223</v>
      </c>
      <c r="D89" s="472">
        <f>AddPro!D23</f>
        <v>0</v>
      </c>
      <c r="E89" s="472">
        <f>AddPro!E23</f>
        <v>0</v>
      </c>
    </row>
    <row r="90" spans="1:5" x14ac:dyDescent="0.3">
      <c r="A90" s="469">
        <f>Intro!$E$79</f>
        <v>0</v>
      </c>
      <c r="B90" s="470" t="s">
        <v>838</v>
      </c>
      <c r="C90" s="469" t="s">
        <v>225</v>
      </c>
      <c r="D90" s="472">
        <f>AddPro!D33</f>
        <v>0</v>
      </c>
      <c r="E90" s="472">
        <f>AddPro!E33</f>
        <v>0</v>
      </c>
    </row>
    <row r="91" spans="1:5" x14ac:dyDescent="0.3">
      <c r="A91" s="469">
        <f>Intro!$E$79</f>
        <v>0</v>
      </c>
      <c r="B91" s="470" t="s">
        <v>838</v>
      </c>
      <c r="C91" s="469" t="s">
        <v>227</v>
      </c>
      <c r="D91" s="472">
        <f>AddPro!D43</f>
        <v>0</v>
      </c>
      <c r="E91" s="472">
        <f>AddPro!E43</f>
        <v>0</v>
      </c>
    </row>
    <row r="92" spans="1:5" x14ac:dyDescent="0.3">
      <c r="A92" s="469">
        <f>Intro!$E$79</f>
        <v>0</v>
      </c>
      <c r="B92" s="470" t="s">
        <v>838</v>
      </c>
      <c r="C92" s="469" t="s">
        <v>229</v>
      </c>
      <c r="D92" s="472">
        <f>AddPro!D53</f>
        <v>0</v>
      </c>
      <c r="E92" s="472">
        <f>AddPro!E53</f>
        <v>0</v>
      </c>
    </row>
    <row r="93" spans="1:5" x14ac:dyDescent="0.3">
      <c r="A93" s="469">
        <f>Intro!$E$79</f>
        <v>0</v>
      </c>
      <c r="B93" s="470" t="s">
        <v>839</v>
      </c>
      <c r="D93" s="469" t="s">
        <v>840</v>
      </c>
      <c r="E93" s="472">
        <f>Confirm!B19</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B7314-293C-4439-8435-EFB2FE16A054}">
  <sheetPr>
    <tabColor rgb="FFFF0000"/>
  </sheetPr>
  <dimension ref="A3:AD110"/>
  <sheetViews>
    <sheetView showGridLines="0" topLeftCell="A25" zoomScaleNormal="100" workbookViewId="0">
      <selection activeCell="D39" sqref="D39"/>
    </sheetView>
  </sheetViews>
  <sheetFormatPr defaultColWidth="9.453125" defaultRowHeight="13" x14ac:dyDescent="0.3"/>
  <cols>
    <col min="1" max="2" width="9.453125" style="44"/>
    <col min="3" max="3" width="12.453125" style="44" customWidth="1"/>
    <col min="4" max="4" width="57.54296875" style="44" customWidth="1"/>
    <col min="5" max="15" width="9.453125" style="44"/>
    <col min="16" max="16" width="24" style="44" customWidth="1"/>
    <col min="17" max="16384" width="9.453125" style="44"/>
  </cols>
  <sheetData>
    <row r="3" spans="4:27" x14ac:dyDescent="0.3">
      <c r="D3" s="105" t="s">
        <v>364</v>
      </c>
      <c r="E3" s="47" t="s">
        <v>365</v>
      </c>
      <c r="F3" s="47"/>
      <c r="G3" s="47"/>
      <c r="H3" s="47"/>
      <c r="I3" s="47"/>
      <c r="J3" s="47"/>
      <c r="K3" s="47" t="s">
        <v>41</v>
      </c>
      <c r="L3" s="47"/>
      <c r="M3" s="47"/>
      <c r="N3" s="47"/>
      <c r="O3" s="47"/>
      <c r="P3" s="47"/>
      <c r="Q3" s="47"/>
      <c r="R3" s="47"/>
      <c r="S3" s="48"/>
    </row>
    <row r="4" spans="4:27" x14ac:dyDescent="0.3">
      <c r="D4" s="50"/>
      <c r="E4" s="88"/>
      <c r="F4" s="88">
        <v>2022</v>
      </c>
      <c r="G4" s="88">
        <v>2023</v>
      </c>
      <c r="H4" s="88">
        <v>2024</v>
      </c>
      <c r="I4" s="88"/>
      <c r="J4" s="88"/>
      <c r="K4" s="88"/>
      <c r="L4" s="88">
        <v>2022</v>
      </c>
      <c r="M4" s="88">
        <v>2023</v>
      </c>
      <c r="N4" s="88">
        <v>2024</v>
      </c>
      <c r="O4" s="88"/>
      <c r="P4" s="88"/>
      <c r="Q4" s="88"/>
      <c r="R4" s="88"/>
      <c r="S4" s="51"/>
      <c r="Z4" s="88"/>
      <c r="AA4" s="88"/>
    </row>
    <row r="5" spans="4:27" x14ac:dyDescent="0.3">
      <c r="D5" s="50" t="s">
        <v>367</v>
      </c>
      <c r="E5" s="88"/>
      <c r="F5" s="88"/>
      <c r="G5" s="88"/>
      <c r="H5" s="88"/>
      <c r="I5" s="88"/>
      <c r="J5" s="88" t="s">
        <v>367</v>
      </c>
      <c r="K5" s="88"/>
      <c r="L5" s="88"/>
      <c r="M5" s="88"/>
      <c r="N5" s="88"/>
      <c r="O5" s="88"/>
      <c r="P5" s="88" t="s">
        <v>366</v>
      </c>
      <c r="Q5" s="88"/>
      <c r="R5" s="88"/>
      <c r="S5" s="51"/>
      <c r="Z5" s="88"/>
      <c r="AA5" s="88"/>
    </row>
    <row r="6" spans="4:27" x14ac:dyDescent="0.3">
      <c r="D6" s="50"/>
      <c r="E6" s="88"/>
      <c r="F6" s="88"/>
      <c r="G6" s="88"/>
      <c r="H6" s="88"/>
      <c r="I6" s="88"/>
      <c r="J6" s="88"/>
      <c r="K6" s="88"/>
      <c r="L6" s="88"/>
      <c r="M6" s="88"/>
      <c r="N6" s="88"/>
      <c r="O6" s="88"/>
      <c r="P6" s="88"/>
      <c r="Q6" s="88">
        <v>2022</v>
      </c>
      <c r="R6" s="88">
        <v>2023</v>
      </c>
      <c r="S6" s="51">
        <v>2024</v>
      </c>
      <c r="Z6" s="88"/>
      <c r="AA6" s="88"/>
    </row>
    <row r="7" spans="4:27" ht="13.5" thickBot="1" x14ac:dyDescent="0.35">
      <c r="D7" s="50" t="s">
        <v>369</v>
      </c>
      <c r="E7" s="88"/>
      <c r="F7" s="88"/>
      <c r="G7" s="88"/>
      <c r="H7" s="88"/>
      <c r="I7" s="88"/>
      <c r="J7" s="88" t="s">
        <v>369</v>
      </c>
      <c r="K7" s="88"/>
      <c r="L7" s="88"/>
      <c r="M7" s="88"/>
      <c r="N7" s="88"/>
      <c r="O7" s="88"/>
      <c r="P7" s="88" t="s">
        <v>368</v>
      </c>
      <c r="Q7" s="88"/>
      <c r="R7" s="88"/>
      <c r="S7" s="51"/>
      <c r="Z7" s="88"/>
      <c r="AA7" s="88"/>
    </row>
    <row r="8" spans="4:27" x14ac:dyDescent="0.3">
      <c r="D8" s="50" t="s">
        <v>370</v>
      </c>
      <c r="E8" s="88"/>
      <c r="F8" s="45">
        <f>'Pro 1'!G21</f>
        <v>0</v>
      </c>
      <c r="G8" s="45">
        <f>'Pro 1'!H21</f>
        <v>0</v>
      </c>
      <c r="H8" s="45">
        <f>'Pro 1'!I21</f>
        <v>0</v>
      </c>
      <c r="I8" s="88"/>
      <c r="J8" s="88" t="s">
        <v>370</v>
      </c>
      <c r="K8" s="88"/>
      <c r="L8" s="45">
        <f>'Pro 1'!G22</f>
        <v>0</v>
      </c>
      <c r="M8" s="45">
        <f>'Pro 1'!H22</f>
        <v>0</v>
      </c>
      <c r="N8" s="45">
        <f>'Pro 1'!I22</f>
        <v>0</v>
      </c>
      <c r="O8" s="88"/>
      <c r="P8" s="88" t="s">
        <v>315</v>
      </c>
      <c r="Q8" s="88">
        <f>'Pro 3'!G24</f>
        <v>0</v>
      </c>
      <c r="R8" s="88">
        <f>'Pro 3'!H24</f>
        <v>0</v>
      </c>
      <c r="S8" s="51">
        <f>'Pro 3'!I24</f>
        <v>0</v>
      </c>
      <c r="Z8" s="88"/>
      <c r="AA8" s="88"/>
    </row>
    <row r="9" spans="4:27" x14ac:dyDescent="0.3">
      <c r="D9" s="50"/>
      <c r="E9" s="88"/>
      <c r="F9" s="88"/>
      <c r="G9" s="88"/>
      <c r="H9" s="88"/>
      <c r="I9" s="88"/>
      <c r="J9" s="88"/>
      <c r="K9" s="88"/>
      <c r="L9" s="88"/>
      <c r="M9" s="88"/>
      <c r="N9" s="88"/>
      <c r="O9" s="88"/>
      <c r="P9" s="88" t="s">
        <v>309</v>
      </c>
      <c r="Q9" s="88">
        <f>'Pro 3'!G25</f>
        <v>0</v>
      </c>
      <c r="R9" s="88">
        <f>'Pro 3'!H25</f>
        <v>0</v>
      </c>
      <c r="S9" s="51">
        <f>'Pro 3'!I25</f>
        <v>0</v>
      </c>
      <c r="Z9" s="88"/>
      <c r="AA9" s="88"/>
    </row>
    <row r="10" spans="4:27" x14ac:dyDescent="0.3">
      <c r="D10" s="50" t="s">
        <v>368</v>
      </c>
      <c r="E10" s="88"/>
      <c r="F10" s="88"/>
      <c r="G10" s="88"/>
      <c r="H10" s="88"/>
      <c r="I10" s="88"/>
      <c r="J10" s="88" t="s">
        <v>368</v>
      </c>
      <c r="K10" s="88"/>
      <c r="L10" s="88"/>
      <c r="M10" s="88"/>
      <c r="N10" s="88"/>
      <c r="O10" s="88"/>
      <c r="P10" s="88" t="s">
        <v>371</v>
      </c>
      <c r="Q10" s="88"/>
      <c r="R10" s="88"/>
      <c r="S10" s="51"/>
      <c r="Z10" s="88"/>
      <c r="AA10" s="88"/>
    </row>
    <row r="11" spans="4:27" x14ac:dyDescent="0.3">
      <c r="D11" s="50" t="s">
        <v>128</v>
      </c>
      <c r="E11" s="88"/>
      <c r="F11" s="88">
        <f>'Pro 3'!H71/1000</f>
        <v>0</v>
      </c>
      <c r="G11" s="88">
        <f>'Pro 3'!I71/1000</f>
        <v>0</v>
      </c>
      <c r="H11" s="88">
        <f>'Pro 3'!J71/1000</f>
        <v>0</v>
      </c>
      <c r="I11" s="88"/>
      <c r="J11" s="88" t="s">
        <v>128</v>
      </c>
      <c r="K11" s="88"/>
      <c r="L11" s="88">
        <f>'Pro 3'!H94/1000</f>
        <v>0</v>
      </c>
      <c r="M11" s="88">
        <f>'Pro 3'!I94/1000</f>
        <v>0</v>
      </c>
      <c r="N11" s="88">
        <f>'Pro 3'!J94/1000</f>
        <v>0</v>
      </c>
      <c r="O11" s="88"/>
      <c r="P11" s="88" t="s">
        <v>312</v>
      </c>
      <c r="Q11" s="88">
        <f>'Pro 3'!G27</f>
        <v>0</v>
      </c>
      <c r="R11" s="88">
        <f>'Pro 3'!H27</f>
        <v>0</v>
      </c>
      <c r="S11" s="51">
        <f>'Pro 3'!I27</f>
        <v>0</v>
      </c>
      <c r="Z11" s="88"/>
      <c r="AA11" s="88"/>
    </row>
    <row r="12" spans="4:27" x14ac:dyDescent="0.3">
      <c r="D12" s="50" t="s">
        <v>372</v>
      </c>
      <c r="E12" s="88"/>
      <c r="F12" s="88">
        <f>SUM('Pro 3'!H72:H75)/1000</f>
        <v>0</v>
      </c>
      <c r="G12" s="88">
        <f>SUM('Pro 3'!I72:I75)/1000</f>
        <v>0</v>
      </c>
      <c r="H12" s="88">
        <f>SUM('Pro 3'!J72:J75)/1000</f>
        <v>0</v>
      </c>
      <c r="I12" s="88"/>
      <c r="J12" s="88" t="s">
        <v>372</v>
      </c>
      <c r="K12" s="88"/>
      <c r="L12" s="88">
        <f>SUM('Pro 3'!H95:H98)/1000</f>
        <v>0</v>
      </c>
      <c r="M12" s="88">
        <f>SUM('Pro 3'!I95:I98)/1000</f>
        <v>0</v>
      </c>
      <c r="N12" s="88">
        <f>SUM('Pro 3'!J95:J98)/1000</f>
        <v>0</v>
      </c>
      <c r="O12" s="88"/>
      <c r="P12" s="88" t="s">
        <v>311</v>
      </c>
      <c r="Q12" s="88">
        <f>'Pro 3'!G28</f>
        <v>0</v>
      </c>
      <c r="R12" s="88">
        <f>'Pro 3'!H28</f>
        <v>0</v>
      </c>
      <c r="S12" s="51">
        <f>'Pro 3'!I28</f>
        <v>0</v>
      </c>
      <c r="Z12" s="88"/>
      <c r="AA12" s="88"/>
    </row>
    <row r="13" spans="4:27" x14ac:dyDescent="0.3">
      <c r="D13" s="50" t="s">
        <v>373</v>
      </c>
      <c r="E13" s="88"/>
      <c r="F13" s="88">
        <f>'Pro 3'!H76/1000</f>
        <v>0</v>
      </c>
      <c r="G13" s="88">
        <f>'Pro 3'!I76/1000</f>
        <v>0</v>
      </c>
      <c r="H13" s="88">
        <f>'Pro 3'!J76/1000</f>
        <v>0</v>
      </c>
      <c r="I13" s="88"/>
      <c r="J13" s="88" t="s">
        <v>373</v>
      </c>
      <c r="K13" s="88"/>
      <c r="L13" s="88">
        <f>'Pro 3'!H99/1000</f>
        <v>0</v>
      </c>
      <c r="M13" s="88">
        <f>'Pro 3'!I99/1000</f>
        <v>0</v>
      </c>
      <c r="N13" s="88">
        <f>'Pro 3'!J99/1000</f>
        <v>0</v>
      </c>
      <c r="O13" s="88"/>
      <c r="P13" s="88" t="s">
        <v>374</v>
      </c>
      <c r="Q13" s="88">
        <f>'Pro 3'!G29</f>
        <v>0</v>
      </c>
      <c r="R13" s="88">
        <f>'Pro 3'!H29</f>
        <v>0</v>
      </c>
      <c r="S13" s="51">
        <f>'Pro 3'!I29</f>
        <v>0</v>
      </c>
      <c r="Z13" s="88"/>
      <c r="AA13" s="88"/>
    </row>
    <row r="14" spans="4:27" ht="13.5" thickBot="1" x14ac:dyDescent="0.35">
      <c r="D14" s="50" t="s">
        <v>352</v>
      </c>
      <c r="E14" s="88"/>
      <c r="F14" s="88">
        <f>'Pro 3'!H77/1000</f>
        <v>0</v>
      </c>
      <c r="G14" s="88">
        <f>'Pro 3'!I77/1000</f>
        <v>0</v>
      </c>
      <c r="H14" s="88">
        <f>'Pro 3'!J77/1000</f>
        <v>0</v>
      </c>
      <c r="I14" s="88"/>
      <c r="J14" s="88" t="s">
        <v>352</v>
      </c>
      <c r="K14" s="88"/>
      <c r="L14" s="88">
        <f>'Pro 3'!H100/1000</f>
        <v>0</v>
      </c>
      <c r="M14" s="88">
        <f>'Pro 3'!I100/1000</f>
        <v>0</v>
      </c>
      <c r="N14" s="88">
        <f>'Pro 3'!J100/1000</f>
        <v>0</v>
      </c>
      <c r="O14" s="88"/>
      <c r="P14" s="88" t="s">
        <v>376</v>
      </c>
      <c r="Q14" s="46"/>
      <c r="R14" s="46"/>
      <c r="S14" s="104"/>
      <c r="Z14" s="88"/>
      <c r="AA14" s="88"/>
    </row>
    <row r="15" spans="4:27" x14ac:dyDescent="0.3">
      <c r="D15" s="50" t="s">
        <v>375</v>
      </c>
      <c r="E15" s="88"/>
      <c r="F15" s="88">
        <f>'Pro 3'!H78/1000</f>
        <v>0</v>
      </c>
      <c r="G15" s="88">
        <f>'Pro 3'!I78/1000</f>
        <v>0</v>
      </c>
      <c r="H15" s="88">
        <f>'Pro 3'!J78/1000</f>
        <v>0</v>
      </c>
      <c r="I15" s="88"/>
      <c r="J15" s="88" t="s">
        <v>375</v>
      </c>
      <c r="K15" s="88"/>
      <c r="L15" s="88">
        <f>'Pro 3'!H101/1000</f>
        <v>0</v>
      </c>
      <c r="M15" s="88">
        <f>'Pro 3'!I101/1000</f>
        <v>0</v>
      </c>
      <c r="N15" s="88">
        <f>'Pro 3'!J101/1000</f>
        <v>0</v>
      </c>
      <c r="O15" s="88"/>
      <c r="P15" s="88"/>
      <c r="Q15" s="88"/>
      <c r="R15" s="88"/>
      <c r="S15" s="51"/>
      <c r="Z15" s="88"/>
      <c r="AA15" s="88"/>
    </row>
    <row r="16" spans="4:27" x14ac:dyDescent="0.3">
      <c r="D16" s="50" t="s">
        <v>377</v>
      </c>
      <c r="E16" s="88"/>
      <c r="F16" s="88"/>
      <c r="G16" s="88"/>
      <c r="H16" s="88"/>
      <c r="I16" s="88"/>
      <c r="J16" s="88" t="s">
        <v>377</v>
      </c>
      <c r="K16" s="88"/>
      <c r="L16" s="88"/>
      <c r="M16" s="88"/>
      <c r="N16" s="88"/>
      <c r="O16" s="88"/>
      <c r="P16" s="88"/>
      <c r="Q16" s="88"/>
      <c r="R16" s="88"/>
      <c r="S16" s="51"/>
      <c r="Z16" s="88"/>
      <c r="AA16" s="88"/>
    </row>
    <row r="17" spans="4:27" x14ac:dyDescent="0.3">
      <c r="D17" s="50"/>
      <c r="E17" s="88"/>
      <c r="F17" s="88"/>
      <c r="G17" s="88"/>
      <c r="H17" s="88"/>
      <c r="I17" s="88"/>
      <c r="J17" s="88"/>
      <c r="K17" s="88"/>
      <c r="L17" s="88"/>
      <c r="M17" s="88"/>
      <c r="N17" s="88"/>
      <c r="O17" s="88"/>
      <c r="P17" s="88"/>
      <c r="Q17" s="88"/>
      <c r="R17" s="88"/>
      <c r="S17" s="51"/>
      <c r="Z17" s="88"/>
      <c r="AA17" s="88"/>
    </row>
    <row r="18" spans="4:27" x14ac:dyDescent="0.3">
      <c r="D18" s="50" t="s">
        <v>378</v>
      </c>
      <c r="E18" s="88"/>
      <c r="F18" s="88"/>
      <c r="G18" s="88"/>
      <c r="H18" s="88"/>
      <c r="I18" s="88"/>
      <c r="J18" s="88" t="s">
        <v>378</v>
      </c>
      <c r="K18" s="88"/>
      <c r="L18" s="88"/>
      <c r="M18" s="88"/>
      <c r="N18" s="88"/>
      <c r="O18" s="88"/>
      <c r="P18" s="88"/>
      <c r="Q18" s="88"/>
      <c r="R18" s="88"/>
      <c r="S18" s="51"/>
      <c r="Z18" s="88"/>
      <c r="AA18" s="88"/>
    </row>
    <row r="19" spans="4:27" x14ac:dyDescent="0.3">
      <c r="D19" s="50"/>
      <c r="E19" s="88"/>
      <c r="F19" s="88"/>
      <c r="G19" s="88"/>
      <c r="H19" s="88"/>
      <c r="I19" s="88"/>
      <c r="J19" s="88"/>
      <c r="K19" s="88"/>
      <c r="L19" s="88"/>
      <c r="M19" s="88"/>
      <c r="N19" s="88"/>
      <c r="O19" s="88"/>
      <c r="P19" s="88"/>
      <c r="Q19" s="88"/>
      <c r="R19" s="88"/>
      <c r="S19" s="51"/>
    </row>
    <row r="20" spans="4:27" x14ac:dyDescent="0.3">
      <c r="D20" s="50" t="s">
        <v>379</v>
      </c>
      <c r="E20" s="88"/>
      <c r="F20" s="88" t="e">
        <f>'Pro 2'!H29+'Pro 2'!H32+'Pro 2'!#REF!+'Pro 2'!#REF!</f>
        <v>#REF!</v>
      </c>
      <c r="G20" s="88" t="e">
        <f>'Pro 2'!I29+'Pro 2'!I32+'Pro 2'!#REF!+'Pro 2'!#REF!</f>
        <v>#REF!</v>
      </c>
      <c r="H20" s="88" t="e">
        <f>'Pro 2'!J29+'Pro 2'!J32+'Pro 2'!#REF!+'Pro 2'!#REF!</f>
        <v>#REF!</v>
      </c>
      <c r="I20" s="88"/>
      <c r="J20" s="88" t="s">
        <v>379</v>
      </c>
      <c r="K20" s="88"/>
      <c r="L20" s="88">
        <f>'Pro 2'!H35</f>
        <v>0</v>
      </c>
      <c r="M20" s="88">
        <f>'Pro 2'!I35</f>
        <v>0</v>
      </c>
      <c r="N20" s="88">
        <f>'Pro 2'!J35</f>
        <v>0</v>
      </c>
      <c r="O20" s="88"/>
      <c r="P20" s="88"/>
      <c r="Q20" s="88"/>
      <c r="R20" s="88"/>
      <c r="S20" s="51"/>
    </row>
    <row r="21" spans="4:27" x14ac:dyDescent="0.3">
      <c r="D21" s="50"/>
      <c r="E21" s="88"/>
      <c r="F21" s="88"/>
      <c r="G21" s="88"/>
      <c r="H21" s="88"/>
      <c r="I21" s="88"/>
      <c r="J21" s="88"/>
      <c r="K21" s="88"/>
      <c r="L21" s="88"/>
      <c r="M21" s="88"/>
      <c r="N21" s="88"/>
      <c r="O21" s="88"/>
      <c r="P21" s="88"/>
      <c r="Q21" s="88"/>
      <c r="R21" s="88"/>
      <c r="S21" s="51"/>
      <c r="T21" s="88"/>
    </row>
    <row r="22" spans="4:27" x14ac:dyDescent="0.3">
      <c r="D22" s="50" t="s">
        <v>368</v>
      </c>
      <c r="E22" s="88"/>
      <c r="F22" s="88"/>
      <c r="G22" s="88"/>
      <c r="H22" s="88"/>
      <c r="I22" s="88"/>
      <c r="J22" s="88" t="s">
        <v>368</v>
      </c>
      <c r="K22" s="88"/>
      <c r="L22" s="88"/>
      <c r="M22" s="88"/>
      <c r="N22" s="88"/>
      <c r="O22" s="88"/>
      <c r="P22" s="88"/>
      <c r="Q22" s="88"/>
      <c r="R22" s="88"/>
      <c r="S22" s="51"/>
      <c r="T22" s="88"/>
    </row>
    <row r="23" spans="4:27" x14ac:dyDescent="0.3">
      <c r="D23" s="50" t="s">
        <v>315</v>
      </c>
      <c r="E23" s="88"/>
      <c r="F23" s="88">
        <f>'Pro 3'!G232</f>
        <v>0</v>
      </c>
      <c r="G23" s="88">
        <f>'Pro 3'!H232</f>
        <v>0</v>
      </c>
      <c r="H23" s="88">
        <f>'Pro 3'!I232</f>
        <v>0</v>
      </c>
      <c r="I23" s="88"/>
      <c r="J23" s="88" t="s">
        <v>315</v>
      </c>
      <c r="K23" s="88"/>
      <c r="L23" s="88">
        <f>'Pro 3'!G256</f>
        <v>0</v>
      </c>
      <c r="M23" s="88">
        <f>'Pro 3'!H256</f>
        <v>0</v>
      </c>
      <c r="N23" s="88">
        <f>'Pro 3'!I256</f>
        <v>0</v>
      </c>
      <c r="O23" s="88"/>
      <c r="P23" s="88"/>
      <c r="Q23" s="88"/>
      <c r="R23" s="88"/>
      <c r="S23" s="51"/>
      <c r="T23" s="88"/>
    </row>
    <row r="24" spans="4:27" x14ac:dyDescent="0.3">
      <c r="D24" s="50"/>
      <c r="E24" s="88"/>
      <c r="F24" s="88"/>
      <c r="G24" s="88"/>
      <c r="H24" s="88"/>
      <c r="I24" s="88"/>
      <c r="J24" s="88"/>
      <c r="K24" s="88"/>
      <c r="L24" s="88"/>
      <c r="M24" s="88"/>
      <c r="N24" s="88"/>
      <c r="O24" s="88"/>
      <c r="P24" s="88"/>
      <c r="Q24" s="88"/>
      <c r="R24" s="88"/>
      <c r="S24" s="51"/>
      <c r="T24" s="88"/>
    </row>
    <row r="25" spans="4:27" x14ac:dyDescent="0.3">
      <c r="D25" s="50"/>
      <c r="E25" s="88"/>
      <c r="F25" s="88"/>
      <c r="G25" s="88"/>
      <c r="H25" s="88"/>
      <c r="I25" s="88"/>
      <c r="J25" s="88"/>
      <c r="K25" s="88"/>
      <c r="L25" s="88"/>
      <c r="M25" s="88"/>
      <c r="N25" s="88"/>
      <c r="O25" s="88"/>
      <c r="P25" s="88"/>
      <c r="Q25" s="88"/>
      <c r="R25" s="88"/>
      <c r="S25" s="51"/>
      <c r="T25" s="88"/>
    </row>
    <row r="26" spans="4:27" x14ac:dyDescent="0.3">
      <c r="D26" s="50"/>
      <c r="E26" s="88"/>
      <c r="F26" s="88"/>
      <c r="G26" s="88"/>
      <c r="H26" s="88"/>
      <c r="I26" s="88"/>
      <c r="J26" s="88"/>
      <c r="K26" s="88"/>
      <c r="L26" s="88"/>
      <c r="M26" s="88"/>
      <c r="N26" s="88"/>
      <c r="O26" s="88"/>
      <c r="P26" s="88"/>
      <c r="Q26" s="88"/>
      <c r="R26" s="88"/>
      <c r="S26" s="51"/>
      <c r="T26" s="88"/>
    </row>
    <row r="27" spans="4:27" x14ac:dyDescent="0.3">
      <c r="D27" s="50" t="s">
        <v>128</v>
      </c>
      <c r="E27" s="88"/>
      <c r="F27" s="88">
        <f>'Pro 3'!G233</f>
        <v>0</v>
      </c>
      <c r="G27" s="88">
        <f>'Pro 3'!H233</f>
        <v>0</v>
      </c>
      <c r="H27" s="88">
        <f>'Pro 3'!I233</f>
        <v>0</v>
      </c>
      <c r="I27" s="88"/>
      <c r="J27" s="88" t="s">
        <v>128</v>
      </c>
      <c r="K27" s="88"/>
      <c r="L27" s="88">
        <f>'Pro 3'!G257</f>
        <v>0</v>
      </c>
      <c r="M27" s="88">
        <f>'Pro 3'!H257</f>
        <v>0</v>
      </c>
      <c r="N27" s="88">
        <f>'Pro 3'!I257</f>
        <v>0</v>
      </c>
      <c r="O27" s="88"/>
      <c r="P27" s="88"/>
      <c r="Q27" s="88"/>
      <c r="R27" s="88"/>
      <c r="S27" s="51"/>
      <c r="T27" s="88"/>
    </row>
    <row r="28" spans="4:27" x14ac:dyDescent="0.3">
      <c r="D28" s="50" t="s">
        <v>377</v>
      </c>
      <c r="E28" s="88"/>
      <c r="F28" s="88"/>
      <c r="G28" s="88"/>
      <c r="H28" s="88"/>
      <c r="I28" s="88"/>
      <c r="J28" s="88" t="s">
        <v>377</v>
      </c>
      <c r="K28" s="88"/>
      <c r="L28" s="88"/>
      <c r="M28" s="88"/>
      <c r="N28" s="88"/>
      <c r="O28" s="88"/>
      <c r="P28" s="88"/>
      <c r="Q28" s="88"/>
      <c r="R28" s="88"/>
      <c r="S28" s="51"/>
      <c r="T28" s="88"/>
    </row>
    <row r="29" spans="4:27" x14ac:dyDescent="0.3">
      <c r="D29" s="50" t="s">
        <v>129</v>
      </c>
      <c r="E29" s="88"/>
      <c r="F29" s="88">
        <f>'Pro 3'!G235</f>
        <v>0</v>
      </c>
      <c r="G29" s="88">
        <f>'Pro 3'!H235</f>
        <v>0</v>
      </c>
      <c r="H29" s="88">
        <f>'Pro 3'!I235</f>
        <v>0</v>
      </c>
      <c r="I29" s="88"/>
      <c r="J29" s="88" t="s">
        <v>129</v>
      </c>
      <c r="K29" s="88"/>
      <c r="L29" s="88">
        <f>'Pro 3'!G259</f>
        <v>0</v>
      </c>
      <c r="M29" s="88">
        <f>'Pro 3'!H259</f>
        <v>0</v>
      </c>
      <c r="N29" s="88">
        <f>'Pro 3'!I259</f>
        <v>0</v>
      </c>
      <c r="O29" s="88"/>
      <c r="P29" s="88"/>
      <c r="Q29" s="88"/>
      <c r="R29" s="88"/>
      <c r="S29" s="51"/>
      <c r="T29" s="88"/>
    </row>
    <row r="30" spans="4:27" x14ac:dyDescent="0.3">
      <c r="D30" s="50" t="s">
        <v>309</v>
      </c>
      <c r="E30" s="88"/>
      <c r="F30" s="88"/>
      <c r="G30" s="88"/>
      <c r="H30" s="88"/>
      <c r="I30" s="88"/>
      <c r="J30" s="88" t="s">
        <v>309</v>
      </c>
      <c r="K30" s="88"/>
      <c r="L30" s="88"/>
      <c r="M30" s="88"/>
      <c r="N30" s="88"/>
      <c r="O30" s="88"/>
      <c r="P30" s="88"/>
      <c r="Q30" s="88"/>
      <c r="R30" s="88"/>
      <c r="S30" s="51"/>
      <c r="T30" s="88"/>
    </row>
    <row r="31" spans="4:27" x14ac:dyDescent="0.3">
      <c r="D31" s="50" t="s">
        <v>371</v>
      </c>
      <c r="E31" s="88"/>
      <c r="F31" s="88"/>
      <c r="G31" s="88"/>
      <c r="H31" s="88"/>
      <c r="I31" s="88"/>
      <c r="J31" s="88" t="s">
        <v>371</v>
      </c>
      <c r="K31" s="88"/>
      <c r="L31" s="88"/>
      <c r="M31" s="88"/>
      <c r="N31" s="88"/>
      <c r="O31" s="88"/>
      <c r="P31" s="88"/>
      <c r="Q31" s="88"/>
      <c r="R31" s="88"/>
      <c r="S31" s="51"/>
      <c r="T31" s="88"/>
    </row>
    <row r="32" spans="4:27" x14ac:dyDescent="0.3">
      <c r="D32" s="50" t="s">
        <v>312</v>
      </c>
      <c r="E32" s="88"/>
      <c r="F32" s="88">
        <f>'Pro 3'!G238</f>
        <v>0</v>
      </c>
      <c r="G32" s="88">
        <f>'Pro 3'!H238</f>
        <v>0</v>
      </c>
      <c r="H32" s="88">
        <f>'Pro 3'!I238</f>
        <v>0</v>
      </c>
      <c r="I32" s="88"/>
      <c r="J32" s="88" t="s">
        <v>312</v>
      </c>
      <c r="K32" s="88"/>
      <c r="L32" s="88">
        <f>'Pro 3'!G262</f>
        <v>0</v>
      </c>
      <c r="M32" s="88">
        <f>'Pro 3'!H262</f>
        <v>0</v>
      </c>
      <c r="N32" s="88">
        <f>'Pro 3'!I262</f>
        <v>0</v>
      </c>
      <c r="O32" s="88"/>
      <c r="P32" s="88"/>
      <c r="Q32" s="88"/>
      <c r="R32" s="88"/>
      <c r="S32" s="51"/>
      <c r="T32" s="88"/>
    </row>
    <row r="33" spans="4:20" x14ac:dyDescent="0.3">
      <c r="D33" s="50" t="s">
        <v>311</v>
      </c>
      <c r="E33" s="88"/>
      <c r="F33" s="88">
        <f>'Pro 3'!G239</f>
        <v>0</v>
      </c>
      <c r="G33" s="88">
        <f>'Pro 3'!H239</f>
        <v>0</v>
      </c>
      <c r="H33" s="88">
        <f>'Pro 3'!I239</f>
        <v>0</v>
      </c>
      <c r="I33" s="88"/>
      <c r="J33" s="88" t="s">
        <v>311</v>
      </c>
      <c r="K33" s="88"/>
      <c r="L33" s="88">
        <f>'Pro 3'!G263</f>
        <v>0</v>
      </c>
      <c r="M33" s="88">
        <f>'Pro 3'!H263</f>
        <v>0</v>
      </c>
      <c r="N33" s="88">
        <f>'Pro 3'!I263</f>
        <v>0</v>
      </c>
      <c r="O33" s="88"/>
      <c r="P33" s="88"/>
      <c r="Q33" s="88"/>
      <c r="R33" s="88"/>
      <c r="S33" s="51"/>
      <c r="T33" s="88"/>
    </row>
    <row r="34" spans="4:20" ht="13.5" thickBot="1" x14ac:dyDescent="0.35">
      <c r="D34" s="50" t="s">
        <v>374</v>
      </c>
      <c r="E34" s="88"/>
      <c r="F34" s="46">
        <f>'Pro 3'!G240</f>
        <v>0</v>
      </c>
      <c r="G34" s="46">
        <f>'Pro 3'!H240</f>
        <v>0</v>
      </c>
      <c r="H34" s="46">
        <f>'Pro 3'!I240</f>
        <v>0</v>
      </c>
      <c r="I34" s="88"/>
      <c r="J34" s="88" t="s">
        <v>374</v>
      </c>
      <c r="K34" s="88"/>
      <c r="L34" s="46">
        <f>'Pro 3'!G264</f>
        <v>0</v>
      </c>
      <c r="M34" s="46">
        <f>'Pro 3'!H264</f>
        <v>0</v>
      </c>
      <c r="N34" s="46">
        <f>'Pro 3'!I264</f>
        <v>0</v>
      </c>
      <c r="O34" s="88"/>
      <c r="P34" s="88"/>
      <c r="Q34" s="88"/>
      <c r="R34" s="88"/>
      <c r="S34" s="51"/>
      <c r="T34" s="88"/>
    </row>
    <row r="35" spans="4:20" x14ac:dyDescent="0.3">
      <c r="D35" s="53" t="s">
        <v>376</v>
      </c>
      <c r="E35" s="54"/>
      <c r="F35" s="54"/>
      <c r="G35" s="54"/>
      <c r="H35" s="54"/>
      <c r="I35" s="54"/>
      <c r="J35" s="54" t="s">
        <v>376</v>
      </c>
      <c r="K35" s="54"/>
      <c r="L35" s="54"/>
      <c r="M35" s="54"/>
      <c r="N35" s="54"/>
      <c r="O35" s="54"/>
      <c r="P35" s="54"/>
      <c r="Q35" s="54"/>
      <c r="R35" s="54"/>
      <c r="S35" s="55"/>
      <c r="T35" s="88"/>
    </row>
    <row r="36" spans="4:20" x14ac:dyDescent="0.3">
      <c r="I36" s="88"/>
      <c r="R36" s="88"/>
      <c r="S36" s="88"/>
      <c r="T36" s="88"/>
    </row>
    <row r="37" spans="4:20" x14ac:dyDescent="0.3">
      <c r="D37" s="105" t="s">
        <v>380</v>
      </c>
      <c r="E37" s="47"/>
      <c r="F37" s="47">
        <v>2022</v>
      </c>
      <c r="G37" s="47">
        <v>2023</v>
      </c>
      <c r="H37" s="47">
        <v>2024</v>
      </c>
      <c r="I37" s="47"/>
      <c r="J37" s="47"/>
      <c r="K37" s="47">
        <v>2022</v>
      </c>
      <c r="L37" s="47">
        <v>2023</v>
      </c>
      <c r="M37" s="48">
        <v>2024</v>
      </c>
      <c r="R37" s="88"/>
      <c r="S37" s="88"/>
      <c r="T37" s="88"/>
    </row>
    <row r="38" spans="4:20" x14ac:dyDescent="0.3">
      <c r="D38" s="107" t="s">
        <v>487</v>
      </c>
      <c r="E38" s="106"/>
      <c r="F38" s="49">
        <f>'Pro 3'!H72</f>
        <v>0</v>
      </c>
      <c r="G38" s="49">
        <f>'Pro 3'!I72</f>
        <v>0</v>
      </c>
      <c r="H38" s="49">
        <f>'Pro 3'!J72</f>
        <v>0</v>
      </c>
      <c r="I38" s="49"/>
      <c r="J38" s="88" t="s">
        <v>381</v>
      </c>
      <c r="K38" s="88">
        <f>'Pro 3'!H95</f>
        <v>0</v>
      </c>
      <c r="L38" s="88">
        <f>'Pro 3'!I95</f>
        <v>0</v>
      </c>
      <c r="M38" s="51">
        <f>'Pro 3'!J95</f>
        <v>0</v>
      </c>
      <c r="R38" s="88"/>
    </row>
    <row r="39" spans="4:20" x14ac:dyDescent="0.3">
      <c r="D39" s="107" t="s">
        <v>488</v>
      </c>
      <c r="E39" s="106"/>
      <c r="F39" s="49">
        <f>'Pro 3'!H73</f>
        <v>0</v>
      </c>
      <c r="G39" s="49">
        <f>'Pro 3'!I73</f>
        <v>0</v>
      </c>
      <c r="H39" s="49">
        <f>'Pro 3'!J73</f>
        <v>0</v>
      </c>
      <c r="I39" s="49"/>
      <c r="J39" s="88" t="s">
        <v>382</v>
      </c>
      <c r="K39" s="88">
        <f>'Pro 3'!H96</f>
        <v>0</v>
      </c>
      <c r="L39" s="88">
        <f>'Pro 3'!I96</f>
        <v>0</v>
      </c>
      <c r="M39" s="51">
        <f>'Pro 3'!J96</f>
        <v>0</v>
      </c>
      <c r="R39" s="88"/>
    </row>
    <row r="40" spans="4:20" x14ac:dyDescent="0.3">
      <c r="D40" s="107" t="s">
        <v>489</v>
      </c>
      <c r="E40" s="106"/>
      <c r="F40" s="49">
        <f>'Pro 3'!H74</f>
        <v>0</v>
      </c>
      <c r="G40" s="49">
        <f>'Pro 3'!I74</f>
        <v>0</v>
      </c>
      <c r="H40" s="49">
        <f>'Pro 3'!J74</f>
        <v>0</v>
      </c>
      <c r="I40" s="49"/>
      <c r="J40" s="88" t="s">
        <v>383</v>
      </c>
      <c r="K40" s="88">
        <f>'Pro 3'!H97</f>
        <v>0</v>
      </c>
      <c r="L40" s="88">
        <f>'Pro 3'!I97</f>
        <v>0</v>
      </c>
      <c r="M40" s="51">
        <f>'Pro 3'!J97</f>
        <v>0</v>
      </c>
      <c r="R40" s="88"/>
    </row>
    <row r="41" spans="4:20" x14ac:dyDescent="0.3">
      <c r="D41" s="108" t="s">
        <v>384</v>
      </c>
      <c r="E41" s="109"/>
      <c r="F41" s="52">
        <f>'Pro 3'!H75</f>
        <v>0</v>
      </c>
      <c r="G41" s="52">
        <f>'Pro 3'!I75</f>
        <v>0</v>
      </c>
      <c r="H41" s="52">
        <f>'Pro 3'!J75</f>
        <v>0</v>
      </c>
      <c r="I41" s="52"/>
      <c r="J41" s="54" t="s">
        <v>384</v>
      </c>
      <c r="K41" s="54">
        <f>'Pro 3'!H98</f>
        <v>0</v>
      </c>
      <c r="L41" s="54">
        <f>'Pro 3'!I98</f>
        <v>0</v>
      </c>
      <c r="M41" s="55">
        <f>'Pro 3'!J98</f>
        <v>0</v>
      </c>
      <c r="R41" s="88"/>
    </row>
    <row r="42" spans="4:20" x14ac:dyDescent="0.3">
      <c r="I42" s="88"/>
      <c r="J42" s="88"/>
      <c r="K42" s="88"/>
      <c r="R42" s="88"/>
    </row>
    <row r="43" spans="4:20" x14ac:dyDescent="0.3">
      <c r="D43" s="105" t="s">
        <v>385</v>
      </c>
      <c r="E43" s="102">
        <v>2021</v>
      </c>
      <c r="F43" s="102">
        <v>2022</v>
      </c>
      <c r="G43" s="102">
        <v>2023</v>
      </c>
      <c r="H43" s="47"/>
      <c r="I43" s="102"/>
      <c r="J43" s="47"/>
      <c r="K43" s="102"/>
      <c r="L43" s="897" t="s">
        <v>459</v>
      </c>
      <c r="M43" s="897"/>
      <c r="N43" s="897"/>
      <c r="O43" s="897" t="s">
        <v>460</v>
      </c>
      <c r="P43" s="897"/>
      <c r="Q43" s="897"/>
      <c r="R43" s="897" t="s">
        <v>461</v>
      </c>
      <c r="S43" s="897"/>
      <c r="T43" s="898"/>
    </row>
    <row r="44" spans="4:20" x14ac:dyDescent="0.3">
      <c r="D44" s="92"/>
      <c r="E44" s="89"/>
      <c r="F44" s="89"/>
      <c r="G44" s="89"/>
      <c r="H44" s="88"/>
      <c r="I44" s="101"/>
      <c r="J44" s="89" t="s">
        <v>453</v>
      </c>
      <c r="K44" s="89"/>
      <c r="L44" s="88">
        <v>2022</v>
      </c>
      <c r="M44" s="88">
        <v>2023</v>
      </c>
      <c r="N44" s="88">
        <v>2024</v>
      </c>
      <c r="O44" s="88">
        <v>2022</v>
      </c>
      <c r="P44" s="88">
        <v>2023</v>
      </c>
      <c r="Q44" s="88">
        <v>2024</v>
      </c>
      <c r="R44" s="88">
        <v>2022</v>
      </c>
      <c r="S44" s="88">
        <v>2023</v>
      </c>
      <c r="T44" s="51">
        <v>2024</v>
      </c>
    </row>
    <row r="45" spans="4:20" x14ac:dyDescent="0.3">
      <c r="D45" s="93" t="s">
        <v>386</v>
      </c>
      <c r="E45" s="90">
        <f>'Pro 1'!G29</f>
        <v>0</v>
      </c>
      <c r="F45" s="90">
        <f>'Pro 1'!H29</f>
        <v>0</v>
      </c>
      <c r="G45" s="90">
        <f>'Pro 1'!I29</f>
        <v>0</v>
      </c>
      <c r="H45" s="88"/>
      <c r="I45" s="57"/>
      <c r="J45" s="91" t="s">
        <v>454</v>
      </c>
      <c r="K45" s="91" t="s">
        <v>455</v>
      </c>
      <c r="L45" s="88">
        <f>'Pro 1'!G21</f>
        <v>0</v>
      </c>
      <c r="M45" s="88">
        <f>'Pro 1'!H21</f>
        <v>0</v>
      </c>
      <c r="N45" s="88">
        <f>'Pro 1'!I21</f>
        <v>0</v>
      </c>
      <c r="O45" s="88"/>
      <c r="P45" s="88"/>
      <c r="Q45" s="88"/>
      <c r="R45" s="88">
        <f>IF(L45=0,0,O45/L45)*1000</f>
        <v>0</v>
      </c>
      <c r="S45" s="88">
        <f>IF(M45=0,0,P45/M45)*1000</f>
        <v>0</v>
      </c>
      <c r="T45" s="51">
        <f>IF(N45=0,0,Q45/N45)*1000</f>
        <v>0</v>
      </c>
    </row>
    <row r="46" spans="4:20" x14ac:dyDescent="0.3">
      <c r="D46" s="92"/>
      <c r="E46" s="56"/>
      <c r="F46" s="56"/>
      <c r="G46" s="56"/>
      <c r="H46" s="88"/>
      <c r="I46" s="100"/>
      <c r="J46" s="91" t="s">
        <v>454</v>
      </c>
      <c r="K46" s="91" t="s">
        <v>456</v>
      </c>
      <c r="L46" s="88" t="e">
        <f>'Pro 1'!#REF!</f>
        <v>#REF!</v>
      </c>
      <c r="M46" s="88" t="e">
        <f>'Pro 1'!#REF!</f>
        <v>#REF!</v>
      </c>
      <c r="N46" s="88" t="e">
        <f>'Pro 1'!#REF!</f>
        <v>#REF!</v>
      </c>
      <c r="O46" s="88"/>
      <c r="P46" s="88"/>
      <c r="Q46" s="88"/>
      <c r="R46" s="88" t="e">
        <f>IF(L46=0,0,O46/L46)*1000</f>
        <v>#REF!</v>
      </c>
      <c r="S46" s="88" t="e">
        <f t="shared" ref="S46:T50" si="0">IF(M46=0,0,P46/M46)*1000</f>
        <v>#REF!</v>
      </c>
      <c r="T46" s="51" t="e">
        <f t="shared" si="0"/>
        <v>#REF!</v>
      </c>
    </row>
    <row r="47" spans="4:20" x14ac:dyDescent="0.3">
      <c r="D47" s="93" t="s">
        <v>387</v>
      </c>
      <c r="E47" s="56"/>
      <c r="F47" s="56"/>
      <c r="G47" s="56"/>
      <c r="H47" s="88"/>
      <c r="I47" s="100"/>
      <c r="J47" s="91" t="s">
        <v>457</v>
      </c>
      <c r="K47" s="91" t="s">
        <v>455</v>
      </c>
      <c r="L47" s="88">
        <f>'Pro 1'!G22</f>
        <v>0</v>
      </c>
      <c r="M47" s="88">
        <f>'Pro 1'!H22</f>
        <v>0</v>
      </c>
      <c r="N47" s="88">
        <f>'Pro 1'!I22</f>
        <v>0</v>
      </c>
      <c r="O47" s="88"/>
      <c r="P47" s="88"/>
      <c r="Q47" s="88"/>
      <c r="R47" s="88">
        <f>IF(L47=0,0,O47/L47)*1000</f>
        <v>0</v>
      </c>
      <c r="S47" s="88">
        <f t="shared" si="0"/>
        <v>0</v>
      </c>
      <c r="T47" s="51">
        <f t="shared" si="0"/>
        <v>0</v>
      </c>
    </row>
    <row r="48" spans="4:20" x14ac:dyDescent="0.3">
      <c r="D48" s="94" t="s">
        <v>388</v>
      </c>
      <c r="E48" s="57"/>
      <c r="F48" s="57"/>
      <c r="G48" s="57"/>
      <c r="H48" s="88"/>
      <c r="I48" s="57"/>
      <c r="J48" s="91" t="s">
        <v>457</v>
      </c>
      <c r="K48" s="91" t="s">
        <v>456</v>
      </c>
      <c r="L48" s="88" t="e">
        <f>'Pro 1'!#REF!</f>
        <v>#REF!</v>
      </c>
      <c r="M48" s="88" t="e">
        <f>'Pro 1'!#REF!</f>
        <v>#REF!</v>
      </c>
      <c r="N48" s="88" t="e">
        <f>'Pro 1'!#REF!</f>
        <v>#REF!</v>
      </c>
      <c r="O48" s="88"/>
      <c r="P48" s="88"/>
      <c r="Q48" s="88"/>
      <c r="R48" s="88" t="e">
        <f>IF(L48=0,0,O48/L48)*1000</f>
        <v>#REF!</v>
      </c>
      <c r="S48" s="88" t="e">
        <f t="shared" si="0"/>
        <v>#REF!</v>
      </c>
      <c r="T48" s="51" t="e">
        <f t="shared" si="0"/>
        <v>#REF!</v>
      </c>
    </row>
    <row r="49" spans="4:20" x14ac:dyDescent="0.3">
      <c r="D49" s="94" t="s">
        <v>389</v>
      </c>
      <c r="E49" s="57"/>
      <c r="F49" s="57"/>
      <c r="G49" s="57"/>
      <c r="H49" s="88"/>
      <c r="I49" s="57"/>
      <c r="J49" s="91" t="s">
        <v>458</v>
      </c>
      <c r="K49" s="91" t="s">
        <v>455</v>
      </c>
      <c r="L49" s="88">
        <f>'Pro 1'!G23</f>
        <v>0</v>
      </c>
      <c r="M49" s="88">
        <f>'Pro 1'!H23</f>
        <v>0</v>
      </c>
      <c r="N49" s="88">
        <f>'Pro 1'!I23</f>
        <v>0</v>
      </c>
      <c r="O49" s="88"/>
      <c r="P49" s="88"/>
      <c r="Q49" s="88"/>
      <c r="R49" s="88">
        <f>IF(L49=0,0,O49/L49)*1000</f>
        <v>0</v>
      </c>
      <c r="S49" s="88">
        <f>IF(M49=0,0,P49/M49)*1000</f>
        <v>0</v>
      </c>
      <c r="T49" s="51">
        <f>IF(N49=0,0,Q49/N49)*1000</f>
        <v>0</v>
      </c>
    </row>
    <row r="50" spans="4:20" x14ac:dyDescent="0.3">
      <c r="D50" s="94" t="s">
        <v>390</v>
      </c>
      <c r="E50" s="58" t="e">
        <f>'Pro 1'!G23+'Pro 1'!#REF!</f>
        <v>#REF!</v>
      </c>
      <c r="F50" s="58" t="e">
        <f>'Pro 1'!H23+'Pro 1'!#REF!</f>
        <v>#REF!</v>
      </c>
      <c r="G50" s="58" t="e">
        <f>'Pro 1'!I23+'Pro 1'!#REF!</f>
        <v>#REF!</v>
      </c>
      <c r="H50" s="88"/>
      <c r="I50" s="61"/>
      <c r="J50" s="91" t="s">
        <v>458</v>
      </c>
      <c r="K50" s="91" t="s">
        <v>456</v>
      </c>
      <c r="L50" s="88" t="e">
        <f>'Pro 1'!#REF!</f>
        <v>#REF!</v>
      </c>
      <c r="M50" s="88" t="e">
        <f>'Pro 1'!#REF!</f>
        <v>#REF!</v>
      </c>
      <c r="N50" s="88" t="e">
        <f>'Pro 1'!#REF!</f>
        <v>#REF!</v>
      </c>
      <c r="O50" s="88"/>
      <c r="P50" s="88"/>
      <c r="Q50" s="88"/>
      <c r="R50" s="88" t="e">
        <f>IF(L50=0,0,O50/L50)*1000</f>
        <v>#REF!</v>
      </c>
      <c r="S50" s="88" t="e">
        <f t="shared" si="0"/>
        <v>#REF!</v>
      </c>
      <c r="T50" s="51" t="e">
        <f t="shared" si="0"/>
        <v>#REF!</v>
      </c>
    </row>
    <row r="51" spans="4:20" x14ac:dyDescent="0.3">
      <c r="D51" s="95" t="s">
        <v>391</v>
      </c>
      <c r="E51" s="59"/>
      <c r="F51" s="59"/>
      <c r="G51" s="59"/>
      <c r="H51" s="88"/>
      <c r="I51" s="61"/>
      <c r="J51" s="61"/>
      <c r="K51" s="59"/>
      <c r="L51" s="88"/>
      <c r="M51" s="88"/>
      <c r="N51" s="88"/>
      <c r="O51" s="88"/>
      <c r="P51" s="88"/>
      <c r="Q51" s="88"/>
      <c r="R51" s="88"/>
      <c r="S51" s="88"/>
      <c r="T51" s="51"/>
    </row>
    <row r="52" spans="4:20" ht="12.75" customHeight="1" x14ac:dyDescent="0.3">
      <c r="D52" s="95" t="s">
        <v>392</v>
      </c>
      <c r="E52" s="59">
        <f>'Pro 1'!G26</f>
        <v>0</v>
      </c>
      <c r="F52" s="59">
        <f>'Pro 1'!H26</f>
        <v>0</v>
      </c>
      <c r="G52" s="59">
        <f>'Pro 1'!I26</f>
        <v>0</v>
      </c>
      <c r="H52" s="88"/>
      <c r="I52" s="59"/>
      <c r="J52" s="59"/>
      <c r="K52" s="59"/>
      <c r="L52" s="88"/>
      <c r="M52" s="88"/>
      <c r="N52" s="88"/>
      <c r="O52" s="88"/>
      <c r="P52" s="88"/>
      <c r="Q52" s="88"/>
      <c r="R52" s="88"/>
      <c r="S52" s="88"/>
      <c r="T52" s="51"/>
    </row>
    <row r="53" spans="4:20" x14ac:dyDescent="0.3">
      <c r="D53" s="50"/>
      <c r="E53" s="59"/>
      <c r="F53" s="59"/>
      <c r="G53" s="59"/>
      <c r="H53" s="88"/>
      <c r="I53" s="59"/>
      <c r="J53" s="59"/>
      <c r="K53" s="60"/>
      <c r="L53" s="88"/>
      <c r="M53" s="88"/>
      <c r="N53" s="88"/>
      <c r="O53" s="88"/>
      <c r="P53" s="88"/>
      <c r="Q53" s="88"/>
      <c r="R53" s="88"/>
      <c r="S53" s="88"/>
      <c r="T53" s="51"/>
    </row>
    <row r="54" spans="4:20" x14ac:dyDescent="0.3">
      <c r="D54" s="93" t="s">
        <v>393</v>
      </c>
      <c r="E54" s="60"/>
      <c r="F54" s="60"/>
      <c r="G54" s="60"/>
      <c r="H54" s="88"/>
      <c r="I54" s="60"/>
      <c r="J54" s="60"/>
      <c r="K54" s="60"/>
      <c r="L54" s="88"/>
      <c r="M54" s="88"/>
      <c r="N54" s="88"/>
      <c r="O54" s="88"/>
      <c r="P54" s="88"/>
      <c r="Q54" s="88"/>
      <c r="R54" s="88"/>
      <c r="S54" s="88"/>
      <c r="T54" s="51"/>
    </row>
    <row r="55" spans="4:20" x14ac:dyDescent="0.3">
      <c r="D55" s="94" t="s">
        <v>394</v>
      </c>
      <c r="E55" s="57"/>
      <c r="F55" s="57"/>
      <c r="G55" s="57"/>
      <c r="H55" s="88"/>
      <c r="I55" s="57"/>
      <c r="J55" s="57"/>
      <c r="K55" s="61"/>
      <c r="L55" s="88"/>
      <c r="M55" s="88"/>
      <c r="N55" s="88"/>
      <c r="O55" s="88"/>
      <c r="P55" s="88"/>
      <c r="Q55" s="88"/>
      <c r="R55" s="88"/>
      <c r="S55" s="88"/>
      <c r="T55" s="51"/>
    </row>
    <row r="56" spans="4:20" x14ac:dyDescent="0.3">
      <c r="D56" s="94" t="s">
        <v>395</v>
      </c>
      <c r="E56" s="61">
        <f>'Pro 2'!H36/1000</f>
        <v>0</v>
      </c>
      <c r="F56" s="61">
        <f>'Pro 2'!I36/1000</f>
        <v>0</v>
      </c>
      <c r="G56" s="61">
        <f>'Pro 2'!J36/1000</f>
        <v>0</v>
      </c>
      <c r="H56" s="88"/>
      <c r="I56" s="61"/>
      <c r="J56" s="61"/>
      <c r="K56" s="61"/>
      <c r="L56" s="88"/>
      <c r="M56" s="88"/>
      <c r="N56" s="88"/>
      <c r="O56" s="88"/>
      <c r="P56" s="88"/>
      <c r="Q56" s="88"/>
      <c r="R56" s="88"/>
      <c r="S56" s="88"/>
      <c r="T56" s="51"/>
    </row>
    <row r="57" spans="4:20" x14ac:dyDescent="0.3">
      <c r="D57" s="95" t="s">
        <v>396</v>
      </c>
      <c r="E57" s="59"/>
      <c r="F57" s="59"/>
      <c r="G57" s="59"/>
      <c r="H57" s="88"/>
      <c r="I57" s="59"/>
      <c r="J57" s="59"/>
      <c r="K57" s="59"/>
      <c r="L57" s="88"/>
      <c r="M57" s="88"/>
      <c r="N57" s="88"/>
      <c r="O57" s="88"/>
      <c r="P57" s="88"/>
      <c r="Q57" s="88"/>
      <c r="R57" s="88"/>
      <c r="S57" s="88"/>
      <c r="T57" s="51"/>
    </row>
    <row r="58" spans="4:20" x14ac:dyDescent="0.3">
      <c r="D58" s="50"/>
      <c r="E58" s="60"/>
      <c r="F58" s="60"/>
      <c r="G58" s="60"/>
      <c r="H58" s="88"/>
      <c r="I58" s="60"/>
      <c r="J58" s="60"/>
      <c r="K58" s="59"/>
      <c r="L58" s="88"/>
      <c r="M58" s="88"/>
      <c r="N58" s="88"/>
      <c r="O58" s="88"/>
      <c r="P58" s="88"/>
      <c r="Q58" s="88"/>
      <c r="R58" s="88"/>
      <c r="S58" s="88"/>
      <c r="T58" s="51"/>
    </row>
    <row r="59" spans="4:20" x14ac:dyDescent="0.3">
      <c r="D59" s="93" t="s">
        <v>397</v>
      </c>
      <c r="E59" s="60"/>
      <c r="F59" s="60"/>
      <c r="G59" s="60"/>
      <c r="H59" s="88"/>
      <c r="I59" s="60"/>
      <c r="J59" s="60"/>
      <c r="K59" s="60"/>
      <c r="L59" s="88"/>
      <c r="M59" s="88"/>
      <c r="N59" s="88"/>
      <c r="O59" s="88"/>
      <c r="P59" s="88"/>
      <c r="Q59" s="88"/>
      <c r="R59" s="88"/>
      <c r="S59" s="88"/>
      <c r="T59" s="51"/>
    </row>
    <row r="60" spans="4:20" x14ac:dyDescent="0.3">
      <c r="D60" s="94" t="s">
        <v>398</v>
      </c>
      <c r="E60" s="61">
        <f>'Pro 3'!H137</f>
        <v>0</v>
      </c>
      <c r="F60" s="61">
        <f>'Pro 3'!I137</f>
        <v>0</v>
      </c>
      <c r="G60" s="61">
        <f>'Pro 3'!J137</f>
        <v>0</v>
      </c>
      <c r="H60" s="88"/>
      <c r="I60" s="61"/>
      <c r="J60" s="61"/>
      <c r="K60" s="61"/>
      <c r="L60" s="88"/>
      <c r="M60" s="88"/>
      <c r="N60" s="88"/>
      <c r="O60" s="88"/>
      <c r="P60" s="88"/>
      <c r="Q60" s="88"/>
      <c r="R60" s="88"/>
      <c r="S60" s="88"/>
      <c r="T60" s="51"/>
    </row>
    <row r="61" spans="4:20" x14ac:dyDescent="0.3">
      <c r="D61" s="94" t="s">
        <v>399</v>
      </c>
      <c r="E61" s="61">
        <f>'Pro 3'!H138</f>
        <v>0</v>
      </c>
      <c r="F61" s="61">
        <f>'Pro 3'!I138</f>
        <v>0</v>
      </c>
      <c r="G61" s="61">
        <f>'Pro 3'!J138</f>
        <v>0</v>
      </c>
      <c r="H61" s="88"/>
      <c r="I61" s="61"/>
      <c r="J61" s="61"/>
      <c r="K61" s="61"/>
      <c r="L61" s="88"/>
      <c r="M61" s="88"/>
      <c r="N61" s="88"/>
      <c r="O61" s="88"/>
      <c r="P61" s="88"/>
      <c r="Q61" s="88"/>
      <c r="R61" s="88"/>
      <c r="S61" s="88"/>
      <c r="T61" s="51"/>
    </row>
    <row r="62" spans="4:20" x14ac:dyDescent="0.3">
      <c r="D62" s="93" t="s">
        <v>400</v>
      </c>
      <c r="E62" s="59"/>
      <c r="F62" s="59"/>
      <c r="G62" s="59"/>
      <c r="H62" s="88"/>
      <c r="I62" s="59"/>
      <c r="J62" s="59"/>
      <c r="K62" s="59"/>
      <c r="L62" s="88"/>
      <c r="M62" s="88"/>
      <c r="N62" s="88"/>
      <c r="O62" s="88"/>
      <c r="P62" s="88"/>
      <c r="Q62" s="88"/>
      <c r="R62" s="88"/>
      <c r="S62" s="88"/>
      <c r="T62" s="51"/>
    </row>
    <row r="63" spans="4:20" x14ac:dyDescent="0.3">
      <c r="D63" s="94"/>
      <c r="E63" s="60"/>
      <c r="F63" s="60"/>
      <c r="G63" s="60"/>
      <c r="H63" s="88"/>
      <c r="I63" s="60"/>
      <c r="J63" s="60"/>
      <c r="K63" s="60"/>
      <c r="L63" s="88"/>
      <c r="M63" s="88"/>
      <c r="N63" s="88"/>
      <c r="O63" s="88"/>
      <c r="P63" s="88"/>
      <c r="Q63" s="88"/>
      <c r="R63" s="88"/>
      <c r="S63" s="88"/>
      <c r="T63" s="51"/>
    </row>
    <row r="64" spans="4:20" x14ac:dyDescent="0.3">
      <c r="D64" s="93" t="s">
        <v>401</v>
      </c>
      <c r="E64" s="60"/>
      <c r="F64" s="60"/>
      <c r="G64" s="60"/>
      <c r="H64" s="88"/>
      <c r="I64" s="60"/>
      <c r="J64" s="60"/>
      <c r="K64" s="60"/>
      <c r="L64" s="88"/>
      <c r="M64" s="88"/>
      <c r="N64" s="88"/>
      <c r="O64" s="88"/>
      <c r="P64" s="88"/>
      <c r="Q64" s="88"/>
      <c r="R64" s="88"/>
      <c r="S64" s="88"/>
      <c r="T64" s="51"/>
    </row>
    <row r="65" spans="4:20" x14ac:dyDescent="0.3">
      <c r="D65" s="94" t="s">
        <v>398</v>
      </c>
      <c r="E65" s="61">
        <f>'Pro 3'!H143/1000</f>
        <v>0</v>
      </c>
      <c r="F65" s="61">
        <f>'Pro 3'!I143/1000</f>
        <v>0</v>
      </c>
      <c r="G65" s="61">
        <f>'Pro 3'!J143/1000</f>
        <v>0</v>
      </c>
      <c r="H65" s="88"/>
      <c r="I65" s="61"/>
      <c r="J65" s="61"/>
      <c r="K65" s="61"/>
      <c r="L65" s="88"/>
      <c r="M65" s="88"/>
      <c r="N65" s="88"/>
      <c r="O65" s="88"/>
      <c r="P65" s="88"/>
      <c r="Q65" s="88"/>
      <c r="R65" s="88"/>
      <c r="S65" s="88"/>
      <c r="T65" s="51"/>
    </row>
    <row r="66" spans="4:20" x14ac:dyDescent="0.3">
      <c r="D66" s="94" t="s">
        <v>399</v>
      </c>
      <c r="E66" s="61">
        <f>'Pro 3'!H144/1000</f>
        <v>0</v>
      </c>
      <c r="F66" s="61">
        <f>'Pro 3'!I144/1000</f>
        <v>0</v>
      </c>
      <c r="G66" s="61">
        <f>'Pro 3'!J144/1000</f>
        <v>0</v>
      </c>
      <c r="H66" s="88"/>
      <c r="I66" s="61"/>
      <c r="J66" s="61"/>
      <c r="K66" s="61"/>
      <c r="L66" s="88"/>
      <c r="M66" s="88"/>
      <c r="N66" s="88"/>
      <c r="O66" s="88"/>
      <c r="P66" s="88"/>
      <c r="Q66" s="88"/>
      <c r="R66" s="88"/>
      <c r="S66" s="88"/>
      <c r="T66" s="51"/>
    </row>
    <row r="67" spans="4:20" x14ac:dyDescent="0.3">
      <c r="D67" s="96" t="s">
        <v>402</v>
      </c>
      <c r="E67" s="59"/>
      <c r="F67" s="59"/>
      <c r="G67" s="59"/>
      <c r="H67" s="88"/>
      <c r="I67" s="59"/>
      <c r="J67" s="59"/>
      <c r="K67" s="59"/>
      <c r="L67" s="88"/>
      <c r="M67" s="88"/>
      <c r="N67" s="88"/>
      <c r="O67" s="88"/>
      <c r="P67" s="88"/>
      <c r="Q67" s="88"/>
      <c r="R67" s="88"/>
      <c r="S67" s="88"/>
      <c r="T67" s="51"/>
    </row>
    <row r="68" spans="4:20" x14ac:dyDescent="0.3">
      <c r="D68" s="94"/>
      <c r="E68" s="61"/>
      <c r="F68" s="61"/>
      <c r="G68" s="61"/>
      <c r="H68" s="88"/>
      <c r="I68" s="61"/>
      <c r="J68" s="61"/>
      <c r="K68" s="60"/>
      <c r="L68" s="88"/>
      <c r="M68" s="88"/>
      <c r="N68" s="88"/>
      <c r="O68" s="88"/>
      <c r="P68" s="88"/>
      <c r="Q68" s="88"/>
      <c r="R68" s="88"/>
      <c r="S68" s="88"/>
      <c r="T68" s="51"/>
    </row>
    <row r="69" spans="4:20" x14ac:dyDescent="0.3">
      <c r="D69" s="93" t="s">
        <v>462</v>
      </c>
      <c r="E69" s="60"/>
      <c r="F69" s="60"/>
      <c r="G69" s="60"/>
      <c r="H69" s="88"/>
      <c r="I69" s="60"/>
      <c r="J69" s="60"/>
      <c r="K69" s="60"/>
      <c r="L69" s="88"/>
      <c r="M69" s="88"/>
      <c r="N69" s="88"/>
      <c r="O69" s="88"/>
      <c r="P69" s="88"/>
      <c r="Q69" s="88"/>
      <c r="R69" s="88"/>
      <c r="S69" s="88"/>
      <c r="T69" s="51"/>
    </row>
    <row r="70" spans="4:20" x14ac:dyDescent="0.3">
      <c r="D70" s="94" t="s">
        <v>310</v>
      </c>
      <c r="E70" s="61">
        <f>'Pro 3'!H149+'Pro 3'!H150</f>
        <v>0</v>
      </c>
      <c r="F70" s="61">
        <f>'Pro 3'!I149+'Pro 3'!I150</f>
        <v>0</v>
      </c>
      <c r="G70" s="61">
        <f>'Pro 3'!J149+'Pro 3'!J150</f>
        <v>0</v>
      </c>
      <c r="H70" s="88"/>
      <c r="I70" s="60"/>
      <c r="J70" s="60"/>
      <c r="K70" s="61"/>
      <c r="L70" s="88"/>
      <c r="M70" s="88"/>
      <c r="N70" s="88"/>
      <c r="O70" s="88"/>
      <c r="P70" s="88"/>
      <c r="Q70" s="88"/>
      <c r="R70" s="88"/>
      <c r="S70" s="88"/>
      <c r="T70" s="51"/>
    </row>
    <row r="71" spans="4:20" x14ac:dyDescent="0.3">
      <c r="D71" s="94" t="s">
        <v>313</v>
      </c>
      <c r="E71" s="61">
        <f>'Pro 3'!H151</f>
        <v>0</v>
      </c>
      <c r="F71" s="61">
        <f>'Pro 3'!I151</f>
        <v>0</v>
      </c>
      <c r="G71" s="61">
        <f>'Pro 3'!J151</f>
        <v>0</v>
      </c>
      <c r="H71" s="88"/>
      <c r="I71" s="60"/>
      <c r="J71" s="60"/>
      <c r="K71" s="61"/>
      <c r="L71" s="88"/>
      <c r="M71" s="88"/>
      <c r="N71" s="88"/>
      <c r="O71" s="88"/>
      <c r="P71" s="88"/>
      <c r="Q71" s="88"/>
      <c r="R71" s="88"/>
      <c r="S71" s="88"/>
      <c r="T71" s="51"/>
    </row>
    <row r="72" spans="4:20" x14ac:dyDescent="0.3">
      <c r="D72" s="97" t="s">
        <v>463</v>
      </c>
      <c r="E72" s="88"/>
      <c r="F72" s="88"/>
      <c r="G72" s="88"/>
      <c r="H72" s="88"/>
      <c r="I72" s="60"/>
      <c r="J72" s="60"/>
      <c r="K72" s="59"/>
      <c r="L72" s="88"/>
      <c r="M72" s="88"/>
      <c r="N72" s="88"/>
      <c r="O72" s="88"/>
      <c r="P72" s="88"/>
      <c r="Q72" s="88"/>
      <c r="R72" s="88"/>
      <c r="S72" s="88"/>
      <c r="T72" s="51"/>
    </row>
    <row r="73" spans="4:20" x14ac:dyDescent="0.3">
      <c r="D73" s="97"/>
      <c r="E73" s="59"/>
      <c r="F73" s="59"/>
      <c r="G73" s="59"/>
      <c r="H73" s="88"/>
      <c r="I73" s="59"/>
      <c r="J73" s="59"/>
      <c r="K73" s="61"/>
      <c r="L73" s="88"/>
      <c r="M73" s="88"/>
      <c r="N73" s="88"/>
      <c r="O73" s="88"/>
      <c r="P73" s="88"/>
      <c r="Q73" s="88"/>
      <c r="R73" s="88"/>
      <c r="S73" s="88"/>
      <c r="T73" s="51"/>
    </row>
    <row r="74" spans="4:20" x14ac:dyDescent="0.3">
      <c r="D74" s="97" t="s">
        <v>82</v>
      </c>
      <c r="E74" s="61"/>
      <c r="F74" s="61"/>
      <c r="G74" s="61"/>
      <c r="H74" s="88"/>
      <c r="I74" s="61"/>
      <c r="J74" s="61"/>
      <c r="K74" s="60"/>
      <c r="L74" s="88"/>
      <c r="M74" s="88"/>
      <c r="N74" s="88"/>
      <c r="O74" s="88"/>
      <c r="P74" s="88"/>
      <c r="Q74" s="88"/>
      <c r="R74" s="88"/>
      <c r="S74" s="88"/>
      <c r="T74" s="51"/>
    </row>
    <row r="75" spans="4:20" x14ac:dyDescent="0.3">
      <c r="D75" s="94" t="s">
        <v>464</v>
      </c>
      <c r="E75" s="61"/>
      <c r="F75" s="61"/>
      <c r="G75" s="61"/>
      <c r="H75" s="88"/>
      <c r="I75" s="61"/>
      <c r="J75" s="61"/>
      <c r="K75" s="61"/>
      <c r="L75" s="88"/>
      <c r="M75" s="88"/>
      <c r="N75" s="88"/>
      <c r="O75" s="88"/>
      <c r="P75" s="88"/>
      <c r="Q75" s="88"/>
      <c r="R75" s="88"/>
      <c r="S75" s="88"/>
      <c r="T75" s="51"/>
    </row>
    <row r="76" spans="4:20" x14ac:dyDescent="0.3">
      <c r="D76" s="103" t="s">
        <v>465</v>
      </c>
      <c r="E76" s="59"/>
      <c r="F76" s="59"/>
      <c r="G76" s="59"/>
      <c r="H76" s="88"/>
      <c r="I76" s="59"/>
      <c r="J76" s="59"/>
      <c r="K76" s="61"/>
      <c r="L76" s="88"/>
      <c r="M76" s="88"/>
      <c r="N76" s="88"/>
      <c r="O76" s="88"/>
      <c r="P76" s="88"/>
      <c r="Q76" s="88"/>
      <c r="R76" s="88"/>
      <c r="S76" s="88"/>
      <c r="T76" s="51"/>
    </row>
    <row r="77" spans="4:20" x14ac:dyDescent="0.3">
      <c r="D77" s="94"/>
      <c r="E77" s="61"/>
      <c r="F77" s="61"/>
      <c r="G77" s="61"/>
      <c r="H77" s="88"/>
      <c r="I77" s="61"/>
      <c r="J77" s="61"/>
      <c r="K77" s="61"/>
      <c r="L77" s="88"/>
      <c r="M77" s="88"/>
      <c r="N77" s="88"/>
      <c r="O77" s="88"/>
      <c r="P77" s="88"/>
      <c r="Q77" s="88"/>
      <c r="R77" s="88"/>
      <c r="S77" s="88"/>
      <c r="T77" s="51"/>
    </row>
    <row r="78" spans="4:20" x14ac:dyDescent="0.3">
      <c r="D78" s="93" t="s">
        <v>466</v>
      </c>
      <c r="E78" s="61"/>
      <c r="F78" s="61"/>
      <c r="G78" s="61"/>
      <c r="H78" s="88"/>
      <c r="I78" s="61"/>
      <c r="J78" s="61"/>
      <c r="K78" s="61"/>
      <c r="L78" s="88"/>
      <c r="M78" s="88"/>
      <c r="N78" s="88"/>
      <c r="O78" s="88"/>
      <c r="P78" s="88"/>
      <c r="Q78" s="88"/>
      <c r="R78" s="88"/>
      <c r="S78" s="88"/>
      <c r="T78" s="51"/>
    </row>
    <row r="79" spans="4:20" x14ac:dyDescent="0.3">
      <c r="D79" s="94" t="s">
        <v>394</v>
      </c>
      <c r="E79" s="61">
        <f>'Pro 2'!H41</f>
        <v>0</v>
      </c>
      <c r="F79" s="61">
        <f>'Pro 2'!I41</f>
        <v>0</v>
      </c>
      <c r="G79" s="61">
        <f>'Pro 2'!J41</f>
        <v>0</v>
      </c>
      <c r="H79" s="88"/>
      <c r="I79" s="61"/>
      <c r="J79" s="61"/>
      <c r="K79" s="61"/>
      <c r="L79" s="88"/>
      <c r="M79" s="88"/>
      <c r="N79" s="88"/>
      <c r="O79" s="88"/>
      <c r="P79" s="88"/>
      <c r="Q79" s="88"/>
      <c r="R79" s="88"/>
      <c r="S79" s="88"/>
      <c r="T79" s="51"/>
    </row>
    <row r="80" spans="4:20" x14ac:dyDescent="0.3">
      <c r="D80" s="94" t="s">
        <v>467</v>
      </c>
      <c r="E80" s="61">
        <f>'Pro 2'!H42/1000</f>
        <v>0</v>
      </c>
      <c r="F80" s="61">
        <f>'Pro 2'!I42/1000</f>
        <v>0</v>
      </c>
      <c r="G80" s="61">
        <f>'Pro 2'!J42/1000</f>
        <v>0</v>
      </c>
      <c r="H80" s="88"/>
      <c r="I80" s="61"/>
      <c r="J80" s="61"/>
      <c r="K80" s="59"/>
      <c r="L80" s="88"/>
      <c r="M80" s="88"/>
      <c r="N80" s="88"/>
      <c r="O80" s="88"/>
      <c r="P80" s="88"/>
      <c r="Q80" s="88"/>
      <c r="R80" s="88"/>
      <c r="S80" s="88"/>
      <c r="T80" s="51"/>
    </row>
    <row r="81" spans="1:26" x14ac:dyDescent="0.3">
      <c r="D81" s="95" t="s">
        <v>468</v>
      </c>
      <c r="E81" s="59"/>
      <c r="F81" s="59"/>
      <c r="G81" s="59"/>
      <c r="H81" s="59"/>
      <c r="I81" s="59"/>
      <c r="J81" s="59"/>
      <c r="K81" s="61"/>
      <c r="L81" s="88"/>
      <c r="M81" s="88"/>
      <c r="N81" s="88"/>
      <c r="O81" s="88"/>
      <c r="P81" s="88"/>
      <c r="Q81" s="88"/>
      <c r="R81" s="88"/>
      <c r="S81" s="88"/>
      <c r="T81" s="51"/>
    </row>
    <row r="82" spans="1:26" x14ac:dyDescent="0.3">
      <c r="D82" s="94"/>
      <c r="E82" s="61"/>
      <c r="F82" s="61"/>
      <c r="G82" s="61"/>
      <c r="H82" s="61"/>
      <c r="I82" s="61"/>
      <c r="J82" s="61"/>
      <c r="K82" s="61"/>
      <c r="L82" s="88"/>
      <c r="M82" s="88"/>
      <c r="N82" s="88"/>
      <c r="O82" s="88"/>
      <c r="P82" s="88"/>
      <c r="Q82" s="88"/>
      <c r="R82" s="88"/>
      <c r="S82" s="88"/>
      <c r="T82" s="51"/>
    </row>
    <row r="83" spans="1:26" ht="15" customHeight="1" x14ac:dyDescent="0.3">
      <c r="D83" s="94"/>
      <c r="E83" s="61"/>
      <c r="F83" s="61"/>
      <c r="G83" s="61"/>
      <c r="H83" s="901" t="s">
        <v>403</v>
      </c>
      <c r="I83" s="901"/>
      <c r="J83" s="901"/>
      <c r="K83" s="61"/>
      <c r="L83" s="88"/>
      <c r="M83" s="88"/>
      <c r="N83" s="88"/>
      <c r="O83" s="88"/>
      <c r="P83" s="88"/>
      <c r="Q83" s="88"/>
      <c r="R83" s="88"/>
      <c r="S83" s="88"/>
      <c r="T83" s="51"/>
    </row>
    <row r="84" spans="1:26" x14ac:dyDescent="0.3">
      <c r="D84" s="94"/>
      <c r="E84" s="89">
        <v>2022</v>
      </c>
      <c r="F84" s="89">
        <v>2023</v>
      </c>
      <c r="G84" s="89">
        <v>2024</v>
      </c>
      <c r="H84" s="89">
        <v>2025</v>
      </c>
      <c r="I84" s="56">
        <v>2026</v>
      </c>
      <c r="J84" s="56">
        <v>2027</v>
      </c>
      <c r="K84" s="56"/>
      <c r="L84" s="88"/>
      <c r="M84" s="88"/>
      <c r="N84" s="88"/>
      <c r="O84" s="88"/>
      <c r="P84" s="88"/>
      <c r="Q84" s="88"/>
      <c r="R84" s="88"/>
      <c r="S84" s="88"/>
      <c r="T84" s="51"/>
    </row>
    <row r="85" spans="1:26" x14ac:dyDescent="0.3">
      <c r="D85" s="98" t="s">
        <v>404</v>
      </c>
      <c r="E85" s="99">
        <f>'Pro 3'!E351/1000</f>
        <v>0</v>
      </c>
      <c r="F85" s="99">
        <f>'Pro 3'!F351/1000</f>
        <v>0</v>
      </c>
      <c r="G85" s="99">
        <f>'Pro 3'!G351/1000</f>
        <v>0</v>
      </c>
      <c r="H85" s="99">
        <f>'Pro 3'!H351/1000</f>
        <v>0</v>
      </c>
      <c r="I85" s="99">
        <f>'Pro 3'!I351/1000</f>
        <v>0</v>
      </c>
      <c r="J85" s="99">
        <f>'Pro 3'!J351/1000</f>
        <v>0</v>
      </c>
      <c r="K85" s="99"/>
      <c r="L85" s="54"/>
      <c r="M85" s="54"/>
      <c r="N85" s="54"/>
      <c r="O85" s="54"/>
      <c r="P85" s="54"/>
      <c r="Q85" s="54"/>
      <c r="R85" s="54"/>
      <c r="S85" s="54"/>
      <c r="T85" s="55"/>
    </row>
    <row r="86" spans="1:26" x14ac:dyDescent="0.3">
      <c r="D86" s="88"/>
      <c r="E86" s="88"/>
      <c r="F86" s="88"/>
      <c r="G86" s="88"/>
      <c r="H86" s="88"/>
      <c r="I86" s="88"/>
      <c r="J86" s="88"/>
      <c r="K86" s="61"/>
    </row>
    <row r="87" spans="1:26" x14ac:dyDescent="0.3">
      <c r="D87" s="105" t="s">
        <v>405</v>
      </c>
      <c r="E87" s="47"/>
      <c r="F87" s="47"/>
      <c r="G87" s="47"/>
      <c r="H87" s="47"/>
      <c r="I87" s="47"/>
      <c r="J87" s="47"/>
      <c r="K87" s="110"/>
      <c r="L87" s="47"/>
      <c r="M87" s="47"/>
      <c r="N87" s="47"/>
      <c r="O87" s="47"/>
      <c r="P87" s="47"/>
      <c r="Q87" s="47"/>
      <c r="R87" s="47"/>
      <c r="S87" s="47"/>
      <c r="T87" s="47"/>
      <c r="U87" s="47"/>
      <c r="V87" s="47"/>
      <c r="W87" s="47"/>
      <c r="X87" s="47"/>
      <c r="Y87" s="47"/>
      <c r="Z87" s="48"/>
    </row>
    <row r="88" spans="1:26" ht="13.5" thickBot="1" x14ac:dyDescent="0.35">
      <c r="D88" s="111" t="s">
        <v>406</v>
      </c>
      <c r="E88" s="62" t="s">
        <v>407</v>
      </c>
      <c r="F88" s="62" t="s">
        <v>408</v>
      </c>
      <c r="G88" s="62" t="s">
        <v>409</v>
      </c>
      <c r="H88" s="62" t="s">
        <v>410</v>
      </c>
      <c r="I88" s="62" t="s">
        <v>411</v>
      </c>
      <c r="J88" s="62" t="s">
        <v>412</v>
      </c>
      <c r="K88" s="63" t="s">
        <v>413</v>
      </c>
      <c r="L88" s="63" t="s">
        <v>469</v>
      </c>
      <c r="M88" s="62" t="s">
        <v>414</v>
      </c>
      <c r="N88" s="62" t="s">
        <v>415</v>
      </c>
      <c r="O88" s="62" t="s">
        <v>470</v>
      </c>
      <c r="P88" s="64" t="s">
        <v>416</v>
      </c>
      <c r="Q88" s="64" t="s">
        <v>417</v>
      </c>
      <c r="R88" s="64" t="s">
        <v>418</v>
      </c>
      <c r="S88" s="64" t="s">
        <v>419</v>
      </c>
      <c r="T88" s="64" t="s">
        <v>420</v>
      </c>
      <c r="U88" s="64" t="s">
        <v>421</v>
      </c>
      <c r="V88" s="88"/>
      <c r="W88" s="88"/>
      <c r="X88" s="88">
        <v>2022</v>
      </c>
      <c r="Y88" s="88">
        <v>2023</v>
      </c>
      <c r="Z88" s="51">
        <v>2024</v>
      </c>
    </row>
    <row r="89" spans="1:26" x14ac:dyDescent="0.3">
      <c r="D89" s="112">
        <f>Intro!D79</f>
        <v>0</v>
      </c>
      <c r="E89" s="113" t="s">
        <v>422</v>
      </c>
      <c r="F89" s="113" t="s">
        <v>423</v>
      </c>
      <c r="G89" s="113" t="s">
        <v>423</v>
      </c>
      <c r="H89" s="113" t="s">
        <v>423</v>
      </c>
      <c r="I89" s="113" t="s">
        <v>424</v>
      </c>
      <c r="J89" s="113" t="s">
        <v>424</v>
      </c>
      <c r="K89" s="113"/>
      <c r="L89" s="113" t="s">
        <v>424</v>
      </c>
      <c r="M89" s="113" t="s">
        <v>426</v>
      </c>
      <c r="N89" s="113" t="s">
        <v>427</v>
      </c>
      <c r="O89" s="113" t="s">
        <v>455</v>
      </c>
      <c r="P89" s="65">
        <f>'Pro 2'!H29</f>
        <v>0</v>
      </c>
      <c r="Q89" s="66">
        <f>'Pro 2'!I29</f>
        <v>0</v>
      </c>
      <c r="R89" s="66">
        <f>'Pro 2'!J29</f>
        <v>0</v>
      </c>
      <c r="S89" s="65">
        <f>'Pro 2'!H30</f>
        <v>0</v>
      </c>
      <c r="T89" s="66">
        <f>'Pro 2'!I30</f>
        <v>0</v>
      </c>
      <c r="U89" s="66">
        <f>'Pro 2'!J30</f>
        <v>0</v>
      </c>
      <c r="V89" s="88"/>
      <c r="W89" s="88" t="s">
        <v>471</v>
      </c>
      <c r="X89" s="88">
        <f>'Pro 2'!E142*0.01</f>
        <v>0</v>
      </c>
      <c r="Y89" s="88">
        <f>'Pro 2'!F142*0.01</f>
        <v>0</v>
      </c>
      <c r="Z89" s="51">
        <f>'Pro 2'!G142*0.01</f>
        <v>0</v>
      </c>
    </row>
    <row r="90" spans="1:26" x14ac:dyDescent="0.3">
      <c r="D90" s="114">
        <f t="shared" ref="D90:E92" si="1">D89</f>
        <v>0</v>
      </c>
      <c r="E90" s="115" t="str">
        <f t="shared" si="1"/>
        <v>1 - Producer</v>
      </c>
      <c r="F90" s="115" t="s">
        <v>423</v>
      </c>
      <c r="G90" s="115" t="s">
        <v>423</v>
      </c>
      <c r="H90" s="115" t="s">
        <v>423</v>
      </c>
      <c r="I90" s="115" t="str">
        <f t="shared" ref="I90:J92" si="2">I89</f>
        <v>DOM</v>
      </c>
      <c r="J90" s="115" t="str">
        <f t="shared" si="2"/>
        <v>DOM</v>
      </c>
      <c r="K90" s="115"/>
      <c r="L90" s="115" t="str">
        <f>L89</f>
        <v>DOM</v>
      </c>
      <c r="M90" s="115" t="s">
        <v>426</v>
      </c>
      <c r="N90" s="115" t="s">
        <v>428</v>
      </c>
      <c r="O90" s="115" t="s">
        <v>455</v>
      </c>
      <c r="P90" s="67">
        <f>'Pro 2'!H32</f>
        <v>0</v>
      </c>
      <c r="Q90" s="115">
        <f>'Pro 2'!I32</f>
        <v>0</v>
      </c>
      <c r="R90" s="115">
        <f>'Pro 2'!J32</f>
        <v>0</v>
      </c>
      <c r="S90" s="67">
        <f>'Pro 2'!H33</f>
        <v>0</v>
      </c>
      <c r="T90" s="115">
        <f>'Pro 2'!I33</f>
        <v>0</v>
      </c>
      <c r="U90" s="115">
        <f>'Pro 2'!J33</f>
        <v>0</v>
      </c>
      <c r="V90" s="88"/>
      <c r="W90" s="88"/>
      <c r="X90" s="88"/>
      <c r="Y90" s="88"/>
      <c r="Z90" s="51"/>
    </row>
    <row r="91" spans="1:26" x14ac:dyDescent="0.3">
      <c r="D91" s="116">
        <f t="shared" si="1"/>
        <v>0</v>
      </c>
      <c r="E91" s="117" t="str">
        <f t="shared" si="1"/>
        <v>1 - Producer</v>
      </c>
      <c r="F91" s="117" t="s">
        <v>423</v>
      </c>
      <c r="G91" s="117" t="s">
        <v>423</v>
      </c>
      <c r="H91" s="117" t="s">
        <v>423</v>
      </c>
      <c r="I91" s="117" t="str">
        <f t="shared" si="2"/>
        <v>DOM</v>
      </c>
      <c r="J91" s="117" t="str">
        <f t="shared" si="2"/>
        <v>DOM</v>
      </c>
      <c r="K91" s="117"/>
      <c r="L91" s="117" t="str">
        <f>L90</f>
        <v>DOM</v>
      </c>
      <c r="M91" s="117" t="s">
        <v>426</v>
      </c>
      <c r="N91" s="117" t="s">
        <v>427</v>
      </c>
      <c r="O91" s="117" t="s">
        <v>456</v>
      </c>
      <c r="P91" s="68" t="e">
        <f>'Pro 2'!#REF!</f>
        <v>#REF!</v>
      </c>
      <c r="Q91" s="117" t="e">
        <f>'Pro 2'!#REF!</f>
        <v>#REF!</v>
      </c>
      <c r="R91" s="117" t="e">
        <f>'Pro 2'!#REF!</f>
        <v>#REF!</v>
      </c>
      <c r="S91" s="68" t="e">
        <f>'Pro 2'!#REF!</f>
        <v>#REF!</v>
      </c>
      <c r="T91" s="117" t="e">
        <f>'Pro 2'!#REF!</f>
        <v>#REF!</v>
      </c>
      <c r="U91" s="117" t="e">
        <f>'Pro 2'!#REF!</f>
        <v>#REF!</v>
      </c>
      <c r="V91" s="88"/>
      <c r="W91" s="88"/>
      <c r="X91" s="88"/>
      <c r="Y91" s="88"/>
      <c r="Z91" s="51"/>
    </row>
    <row r="92" spans="1:26" x14ac:dyDescent="0.3">
      <c r="D92" s="118">
        <f t="shared" si="1"/>
        <v>0</v>
      </c>
      <c r="E92" s="119" t="str">
        <f t="shared" si="1"/>
        <v>1 - Producer</v>
      </c>
      <c r="F92" s="119" t="s">
        <v>423</v>
      </c>
      <c r="G92" s="119" t="s">
        <v>423</v>
      </c>
      <c r="H92" s="119" t="s">
        <v>423</v>
      </c>
      <c r="I92" s="119" t="str">
        <f t="shared" si="2"/>
        <v>DOM</v>
      </c>
      <c r="J92" s="119" t="str">
        <f t="shared" si="2"/>
        <v>DOM</v>
      </c>
      <c r="K92" s="119"/>
      <c r="L92" s="119" t="str">
        <f>L91</f>
        <v>DOM</v>
      </c>
      <c r="M92" s="119" t="s">
        <v>426</v>
      </c>
      <c r="N92" s="119" t="s">
        <v>428</v>
      </c>
      <c r="O92" s="119" t="s">
        <v>456</v>
      </c>
      <c r="P92" s="120" t="e">
        <f>'Pro 2'!#REF!</f>
        <v>#REF!</v>
      </c>
      <c r="Q92" s="119" t="e">
        <f>'Pro 2'!#REF!</f>
        <v>#REF!</v>
      </c>
      <c r="R92" s="119" t="e">
        <f>'Pro 2'!#REF!</f>
        <v>#REF!</v>
      </c>
      <c r="S92" s="120" t="e">
        <f>'Pro 2'!#REF!</f>
        <v>#REF!</v>
      </c>
      <c r="T92" s="119" t="e">
        <f>'Pro 2'!#REF!</f>
        <v>#REF!</v>
      </c>
      <c r="U92" s="119" t="e">
        <f>'Pro 2'!#REF!</f>
        <v>#REF!</v>
      </c>
      <c r="V92" s="54"/>
      <c r="W92" s="54"/>
      <c r="X92" s="54"/>
      <c r="Y92" s="54"/>
      <c r="Z92" s="55"/>
    </row>
    <row r="93" spans="1:26" x14ac:dyDescent="0.3">
      <c r="L93" s="61"/>
    </row>
    <row r="94" spans="1:26" ht="13.5" thickBot="1" x14ac:dyDescent="0.35">
      <c r="D94" s="105" t="s">
        <v>429</v>
      </c>
      <c r="E94" s="47"/>
      <c r="F94" s="47"/>
      <c r="G94" s="47"/>
      <c r="H94" s="47"/>
      <c r="I94" s="47"/>
      <c r="J94" s="47"/>
      <c r="K94" s="47"/>
      <c r="L94" s="47"/>
      <c r="M94" s="47"/>
      <c r="N94" s="48"/>
    </row>
    <row r="95" spans="1:26" ht="15" customHeight="1" x14ac:dyDescent="0.3">
      <c r="A95" s="44" t="s">
        <v>473</v>
      </c>
      <c r="D95" s="121"/>
      <c r="E95" s="69"/>
      <c r="F95" s="69"/>
      <c r="G95" s="69"/>
      <c r="H95" s="69"/>
      <c r="I95" s="899" t="s">
        <v>472</v>
      </c>
      <c r="J95" s="899"/>
      <c r="K95" s="899"/>
      <c r="L95" s="899" t="s">
        <v>474</v>
      </c>
      <c r="M95" s="899"/>
      <c r="N95" s="900"/>
    </row>
    <row r="96" spans="1:26" ht="12.75" customHeight="1" x14ac:dyDescent="0.3">
      <c r="D96" s="122" t="s">
        <v>406</v>
      </c>
      <c r="E96" s="123" t="s">
        <v>430</v>
      </c>
      <c r="F96" s="123" t="s">
        <v>431</v>
      </c>
      <c r="G96" s="123" t="s">
        <v>432</v>
      </c>
      <c r="H96" s="123" t="s">
        <v>433</v>
      </c>
      <c r="I96" s="124">
        <v>2022</v>
      </c>
      <c r="J96" s="124">
        <v>2023</v>
      </c>
      <c r="K96" s="124">
        <v>2024</v>
      </c>
      <c r="L96" s="124">
        <f>I96</f>
        <v>2022</v>
      </c>
      <c r="M96" s="124">
        <f>J96</f>
        <v>2023</v>
      </c>
      <c r="N96" s="125">
        <f>K96</f>
        <v>2024</v>
      </c>
    </row>
    <row r="97" spans="4:30" x14ac:dyDescent="0.3">
      <c r="D97" s="126">
        <f>D89</f>
        <v>0</v>
      </c>
      <c r="E97" s="127" t="s">
        <v>422</v>
      </c>
      <c r="F97" s="127" t="s">
        <v>365</v>
      </c>
      <c r="G97" s="127" t="s">
        <v>434</v>
      </c>
      <c r="H97" s="70" t="s">
        <v>435</v>
      </c>
      <c r="I97" s="88" t="e">
        <f>F8*L97*0.01</f>
        <v>#REF!</v>
      </c>
      <c r="J97" s="88" t="e">
        <f t="shared" ref="J97:K101" si="3">G8*M97*0.01</f>
        <v>#REF!</v>
      </c>
      <c r="K97" s="88" t="e">
        <f t="shared" si="3"/>
        <v>#REF!</v>
      </c>
      <c r="L97" s="88" t="e">
        <f>'Pro 2'!#REF!</f>
        <v>#REF!</v>
      </c>
      <c r="M97" s="88" t="e">
        <f>'Pro 2'!#REF!</f>
        <v>#REF!</v>
      </c>
      <c r="N97" s="51" t="e">
        <f>'Pro 2'!#REF!</f>
        <v>#REF!</v>
      </c>
    </row>
    <row r="98" spans="4:30" x14ac:dyDescent="0.3">
      <c r="D98" s="128">
        <f>D97</f>
        <v>0</v>
      </c>
      <c r="E98" s="129" t="s">
        <v>422</v>
      </c>
      <c r="F98" s="129" t="str">
        <f>F97</f>
        <v>Domestic Sales</v>
      </c>
      <c r="G98" s="129" t="s">
        <v>436</v>
      </c>
      <c r="H98" s="71" t="s">
        <v>437</v>
      </c>
      <c r="I98" s="88" t="e">
        <f>F9*L98*0.01</f>
        <v>#REF!</v>
      </c>
      <c r="J98" s="88" t="e">
        <f t="shared" si="3"/>
        <v>#REF!</v>
      </c>
      <c r="K98" s="88" t="e">
        <f t="shared" si="3"/>
        <v>#REF!</v>
      </c>
      <c r="L98" s="88" t="e">
        <f>'Pro 2'!#REF!</f>
        <v>#REF!</v>
      </c>
      <c r="M98" s="88" t="e">
        <f>'Pro 2'!#REF!</f>
        <v>#REF!</v>
      </c>
      <c r="N98" s="51" t="e">
        <f>'Pro 2'!#REF!</f>
        <v>#REF!</v>
      </c>
    </row>
    <row r="99" spans="4:30" x14ac:dyDescent="0.3">
      <c r="D99" s="128">
        <f>D98</f>
        <v>0</v>
      </c>
      <c r="E99" s="129" t="s">
        <v>422</v>
      </c>
      <c r="F99" s="129" t="str">
        <f>F98</f>
        <v>Domestic Sales</v>
      </c>
      <c r="G99" s="129" t="s">
        <v>438</v>
      </c>
      <c r="H99" s="71" t="s">
        <v>439</v>
      </c>
      <c r="I99" s="88" t="e">
        <f>F10*L99*0.01</f>
        <v>#REF!</v>
      </c>
      <c r="J99" s="88" t="e">
        <f t="shared" si="3"/>
        <v>#REF!</v>
      </c>
      <c r="K99" s="88" t="e">
        <f t="shared" si="3"/>
        <v>#REF!</v>
      </c>
      <c r="L99" s="88" t="e">
        <f>'Pro 2'!#REF!</f>
        <v>#REF!</v>
      </c>
      <c r="M99" s="88" t="e">
        <f>'Pro 2'!#REF!</f>
        <v>#REF!</v>
      </c>
      <c r="N99" s="51" t="e">
        <f>'Pro 2'!#REF!</f>
        <v>#REF!</v>
      </c>
    </row>
    <row r="100" spans="4:30" x14ac:dyDescent="0.3">
      <c r="D100" s="128">
        <f>D99</f>
        <v>0</v>
      </c>
      <c r="E100" s="129" t="s">
        <v>422</v>
      </c>
      <c r="F100" s="129" t="str">
        <f>F99</f>
        <v>Domestic Sales</v>
      </c>
      <c r="G100" s="129" t="s">
        <v>440</v>
      </c>
      <c r="H100" s="71" t="s">
        <v>441</v>
      </c>
      <c r="I100" s="88" t="e">
        <f>F11*L100*0.01</f>
        <v>#REF!</v>
      </c>
      <c r="J100" s="88" t="e">
        <f t="shared" si="3"/>
        <v>#REF!</v>
      </c>
      <c r="K100" s="88" t="e">
        <f t="shared" si="3"/>
        <v>#REF!</v>
      </c>
      <c r="L100" s="88" t="e">
        <f>'Pro 2'!#REF!</f>
        <v>#REF!</v>
      </c>
      <c r="M100" s="88" t="e">
        <f>'Pro 2'!#REF!</f>
        <v>#REF!</v>
      </c>
      <c r="N100" s="51" t="e">
        <f>'Pro 2'!#REF!</f>
        <v>#REF!</v>
      </c>
    </row>
    <row r="101" spans="4:30" x14ac:dyDescent="0.3">
      <c r="D101" s="130">
        <f>D100</f>
        <v>0</v>
      </c>
      <c r="E101" s="131" t="s">
        <v>422</v>
      </c>
      <c r="F101" s="131" t="str">
        <f>F100</f>
        <v>Domestic Sales</v>
      </c>
      <c r="G101" s="131" t="s">
        <v>442</v>
      </c>
      <c r="H101" s="132" t="s">
        <v>443</v>
      </c>
      <c r="I101" s="54" t="e">
        <f>F12*L101*0.01</f>
        <v>#REF!</v>
      </c>
      <c r="J101" s="54" t="e">
        <f t="shared" si="3"/>
        <v>#REF!</v>
      </c>
      <c r="K101" s="54" t="e">
        <f t="shared" si="3"/>
        <v>#REF!</v>
      </c>
      <c r="L101" s="54" t="e">
        <f>'Pro 2'!#REF!</f>
        <v>#REF!</v>
      </c>
      <c r="M101" s="54" t="e">
        <f>'Pro 2'!#REF!</f>
        <v>#REF!</v>
      </c>
      <c r="N101" s="55" t="e">
        <f>'Pro 2'!#REF!</f>
        <v>#REF!</v>
      </c>
    </row>
    <row r="104" spans="4:30" x14ac:dyDescent="0.3">
      <c r="D104" s="105" t="s">
        <v>475</v>
      </c>
      <c r="E104" s="47"/>
      <c r="F104" s="47"/>
      <c r="G104" s="47"/>
      <c r="H104" s="47"/>
      <c r="I104" s="47"/>
      <c r="J104" s="47"/>
      <c r="K104" s="47"/>
      <c r="L104" s="47"/>
      <c r="M104" s="47"/>
      <c r="N104" s="47"/>
      <c r="O104" s="47"/>
      <c r="P104" s="895" t="s">
        <v>459</v>
      </c>
      <c r="Q104" s="895"/>
      <c r="R104" s="895"/>
      <c r="S104" s="895"/>
      <c r="T104" s="895"/>
      <c r="U104" s="895"/>
      <c r="V104" s="895"/>
      <c r="W104" s="895" t="s">
        <v>485</v>
      </c>
      <c r="X104" s="895"/>
      <c r="Y104" s="895"/>
      <c r="Z104" s="895"/>
      <c r="AA104" s="895"/>
      <c r="AB104" s="895"/>
      <c r="AC104" s="895"/>
      <c r="AD104" s="896"/>
    </row>
    <row r="105" spans="4:30" ht="26" x14ac:dyDescent="0.3">
      <c r="D105" s="133" t="s">
        <v>406</v>
      </c>
      <c r="E105" s="72" t="s">
        <v>407</v>
      </c>
      <c r="F105" s="72" t="s">
        <v>410</v>
      </c>
      <c r="G105" s="72" t="s">
        <v>412</v>
      </c>
      <c r="H105" s="72" t="s">
        <v>413</v>
      </c>
      <c r="I105" s="73" t="s">
        <v>476</v>
      </c>
      <c r="J105" s="73" t="s">
        <v>469</v>
      </c>
      <c r="K105" s="72" t="s">
        <v>444</v>
      </c>
      <c r="L105" s="73" t="s">
        <v>445</v>
      </c>
      <c r="M105" s="72" t="s">
        <v>446</v>
      </c>
      <c r="N105" s="73" t="s">
        <v>414</v>
      </c>
      <c r="O105" s="74" t="s">
        <v>477</v>
      </c>
      <c r="P105" s="74" t="s">
        <v>478</v>
      </c>
      <c r="Q105" s="74" t="s">
        <v>479</v>
      </c>
      <c r="R105" s="74" t="s">
        <v>480</v>
      </c>
      <c r="S105" s="74" t="s">
        <v>481</v>
      </c>
      <c r="T105" s="74" t="s">
        <v>482</v>
      </c>
      <c r="U105" s="74" t="s">
        <v>483</v>
      </c>
      <c r="V105" s="75" t="s">
        <v>484</v>
      </c>
      <c r="W105" s="74" t="s">
        <v>477</v>
      </c>
      <c r="X105" s="74" t="s">
        <v>478</v>
      </c>
      <c r="Y105" s="74" t="s">
        <v>479</v>
      </c>
      <c r="Z105" s="74" t="s">
        <v>480</v>
      </c>
      <c r="AA105" s="74" t="s">
        <v>481</v>
      </c>
      <c r="AB105" s="74" t="s">
        <v>482</v>
      </c>
      <c r="AC105" s="74" t="s">
        <v>483</v>
      </c>
      <c r="AD105" s="134" t="s">
        <v>484</v>
      </c>
    </row>
    <row r="106" spans="4:30" x14ac:dyDescent="0.3">
      <c r="D106" s="135">
        <f>D97</f>
        <v>0</v>
      </c>
      <c r="E106" s="76" t="s">
        <v>422</v>
      </c>
      <c r="F106" s="76" t="s">
        <v>447</v>
      </c>
      <c r="G106" s="76" t="s">
        <v>424</v>
      </c>
      <c r="H106" s="76" t="s">
        <v>424</v>
      </c>
      <c r="I106" s="76" t="s">
        <v>424</v>
      </c>
      <c r="J106" s="76" t="s">
        <v>424</v>
      </c>
      <c r="K106" s="77" t="s">
        <v>448</v>
      </c>
      <c r="L106" s="76" t="e">
        <f>'Pro 2'!#REF!</f>
        <v>#REF!</v>
      </c>
      <c r="M106" s="76" t="e">
        <v>#N/A</v>
      </c>
      <c r="N106" s="76" t="s">
        <v>425</v>
      </c>
      <c r="O106" s="78" t="e">
        <f>'Pro 2'!#REF!</f>
        <v>#REF!</v>
      </c>
      <c r="P106" s="78" t="e">
        <f>'Pro 2'!#REF!</f>
        <v>#REF!</v>
      </c>
      <c r="Q106" s="78" t="e">
        <f>'Pro 2'!#REF!</f>
        <v>#REF!</v>
      </c>
      <c r="R106" s="78" t="e">
        <f>'Pro 2'!#REF!</f>
        <v>#REF!</v>
      </c>
      <c r="S106" s="78" t="e">
        <f>'Pro 2'!#REF!</f>
        <v>#REF!</v>
      </c>
      <c r="T106" s="78" t="e">
        <f>'Pro 2'!#REF!</f>
        <v>#REF!</v>
      </c>
      <c r="U106" s="78" t="e">
        <f>'Pro 2'!#REF!</f>
        <v>#REF!</v>
      </c>
      <c r="V106" s="79" t="e">
        <f>'Pro 2'!#REF!</f>
        <v>#REF!</v>
      </c>
      <c r="W106" s="78" t="e">
        <f>'Pro 2'!#REF!</f>
        <v>#REF!</v>
      </c>
      <c r="X106" s="78" t="e">
        <f>'Pro 2'!#REF!</f>
        <v>#REF!</v>
      </c>
      <c r="Y106" s="78" t="e">
        <f>'Pro 2'!#REF!</f>
        <v>#REF!</v>
      </c>
      <c r="Z106" s="78" t="e">
        <f>'Pro 2'!#REF!</f>
        <v>#REF!</v>
      </c>
      <c r="AA106" s="78" t="e">
        <f>'Pro 2'!#REF!</f>
        <v>#REF!</v>
      </c>
      <c r="AB106" s="78" t="e">
        <f>'Pro 2'!#REF!</f>
        <v>#REF!</v>
      </c>
      <c r="AC106" s="78" t="e">
        <f>'Pro 2'!#REF!</f>
        <v>#REF!</v>
      </c>
      <c r="AD106" s="136" t="e">
        <f>'Pro 2'!#REF!</f>
        <v>#REF!</v>
      </c>
    </row>
    <row r="107" spans="4:30" x14ac:dyDescent="0.3">
      <c r="D107" s="137">
        <f>D106</f>
        <v>0</v>
      </c>
      <c r="E107" s="80" t="s">
        <v>422</v>
      </c>
      <c r="F107" s="80" t="s">
        <v>447</v>
      </c>
      <c r="G107" s="80" t="s">
        <v>424</v>
      </c>
      <c r="H107" s="80" t="s">
        <v>424</v>
      </c>
      <c r="I107" s="80" t="s">
        <v>424</v>
      </c>
      <c r="J107" s="80" t="str">
        <f>J106</f>
        <v>DOM</v>
      </c>
      <c r="K107" s="81" t="s">
        <v>449</v>
      </c>
      <c r="L107" s="80" t="e">
        <f>'Pro 2'!#REF!</f>
        <v>#REF!</v>
      </c>
      <c r="M107" s="80" t="e">
        <v>#N/A</v>
      </c>
      <c r="N107" s="80" t="str">
        <f>N106</f>
        <v>Dom</v>
      </c>
      <c r="O107" s="82" t="e">
        <f>'Pro 2'!#REF!</f>
        <v>#REF!</v>
      </c>
      <c r="P107" s="82" t="e">
        <f>'Pro 2'!#REF!</f>
        <v>#REF!</v>
      </c>
      <c r="Q107" s="82" t="e">
        <f>'Pro 2'!#REF!</f>
        <v>#REF!</v>
      </c>
      <c r="R107" s="82" t="e">
        <f>'Pro 2'!#REF!</f>
        <v>#REF!</v>
      </c>
      <c r="S107" s="82" t="e">
        <f>'Pro 2'!#REF!</f>
        <v>#REF!</v>
      </c>
      <c r="T107" s="82" t="e">
        <f>'Pro 2'!#REF!</f>
        <v>#REF!</v>
      </c>
      <c r="U107" s="82" t="e">
        <f>'Pro 2'!#REF!</f>
        <v>#REF!</v>
      </c>
      <c r="V107" s="83" t="e">
        <f>'Pro 2'!#REF!</f>
        <v>#REF!</v>
      </c>
      <c r="W107" s="82" t="e">
        <f>'Pro 2'!#REF!</f>
        <v>#REF!</v>
      </c>
      <c r="X107" s="82" t="e">
        <f>'Pro 2'!#REF!</f>
        <v>#REF!</v>
      </c>
      <c r="Y107" s="82" t="e">
        <f>'Pro 2'!#REF!</f>
        <v>#REF!</v>
      </c>
      <c r="Z107" s="82" t="e">
        <f>'Pro 2'!#REF!</f>
        <v>#REF!</v>
      </c>
      <c r="AA107" s="82" t="e">
        <f>'Pro 2'!#REF!</f>
        <v>#REF!</v>
      </c>
      <c r="AB107" s="82" t="e">
        <f>'Pro 2'!#REF!</f>
        <v>#REF!</v>
      </c>
      <c r="AC107" s="82" t="e">
        <f>'Pro 2'!#REF!</f>
        <v>#REF!</v>
      </c>
      <c r="AD107" s="138" t="e">
        <f>'Pro 2'!#REF!</f>
        <v>#REF!</v>
      </c>
    </row>
    <row r="108" spans="4:30" x14ac:dyDescent="0.3">
      <c r="D108" s="137">
        <f>D107</f>
        <v>0</v>
      </c>
      <c r="E108" s="84" t="s">
        <v>422</v>
      </c>
      <c r="F108" s="84" t="s">
        <v>447</v>
      </c>
      <c r="G108" s="84" t="s">
        <v>424</v>
      </c>
      <c r="H108" s="84" t="s">
        <v>424</v>
      </c>
      <c r="I108" s="84" t="s">
        <v>424</v>
      </c>
      <c r="J108" s="84" t="str">
        <f>J107</f>
        <v>DOM</v>
      </c>
      <c r="K108" s="85" t="s">
        <v>450</v>
      </c>
      <c r="L108" s="84" t="e">
        <f>'Pro 2'!#REF!</f>
        <v>#REF!</v>
      </c>
      <c r="M108" s="84" t="e">
        <v>#N/A</v>
      </c>
      <c r="N108" s="84" t="str">
        <f>N107</f>
        <v>Dom</v>
      </c>
      <c r="O108" s="86" t="e">
        <f>'Pro 2'!#REF!</f>
        <v>#REF!</v>
      </c>
      <c r="P108" s="86" t="e">
        <f>'Pro 2'!#REF!</f>
        <v>#REF!</v>
      </c>
      <c r="Q108" s="86" t="e">
        <f>'Pro 2'!#REF!</f>
        <v>#REF!</v>
      </c>
      <c r="R108" s="86" t="e">
        <f>'Pro 2'!#REF!</f>
        <v>#REF!</v>
      </c>
      <c r="S108" s="86" t="e">
        <f>'Pro 2'!#REF!</f>
        <v>#REF!</v>
      </c>
      <c r="T108" s="86" t="e">
        <f>'Pro 2'!#REF!</f>
        <v>#REF!</v>
      </c>
      <c r="U108" s="86" t="e">
        <f>'Pro 2'!#REF!</f>
        <v>#REF!</v>
      </c>
      <c r="V108" s="87" t="e">
        <f>'Pro 2'!#REF!</f>
        <v>#REF!</v>
      </c>
      <c r="W108" s="86" t="e">
        <f>'Pro 2'!#REF!</f>
        <v>#REF!</v>
      </c>
      <c r="X108" s="86" t="e">
        <f>'Pro 2'!#REF!</f>
        <v>#REF!</v>
      </c>
      <c r="Y108" s="86" t="e">
        <f>'Pro 2'!#REF!</f>
        <v>#REF!</v>
      </c>
      <c r="Z108" s="86" t="e">
        <f>'Pro 2'!#REF!</f>
        <v>#REF!</v>
      </c>
      <c r="AA108" s="86" t="e">
        <f>'Pro 2'!#REF!</f>
        <v>#REF!</v>
      </c>
      <c r="AB108" s="86" t="e">
        <f>'Pro 2'!#REF!</f>
        <v>#REF!</v>
      </c>
      <c r="AC108" s="86" t="e">
        <f>'Pro 2'!#REF!</f>
        <v>#REF!</v>
      </c>
      <c r="AD108" s="139" t="e">
        <f>'Pro 2'!#REF!</f>
        <v>#REF!</v>
      </c>
    </row>
    <row r="109" spans="4:30" x14ac:dyDescent="0.3">
      <c r="D109" s="137">
        <f>D108</f>
        <v>0</v>
      </c>
      <c r="E109" s="80" t="s">
        <v>422</v>
      </c>
      <c r="F109" s="80" t="s">
        <v>447</v>
      </c>
      <c r="G109" s="80" t="s">
        <v>424</v>
      </c>
      <c r="H109" s="80" t="s">
        <v>424</v>
      </c>
      <c r="I109" s="80" t="s">
        <v>424</v>
      </c>
      <c r="J109" s="80" t="str">
        <f>J108</f>
        <v>DOM</v>
      </c>
      <c r="K109" s="81" t="s">
        <v>451</v>
      </c>
      <c r="L109" s="80" t="e">
        <f>'Pro 2'!#REF!</f>
        <v>#REF!</v>
      </c>
      <c r="M109" s="80" t="e">
        <v>#N/A</v>
      </c>
      <c r="N109" s="80" t="str">
        <f>N108</f>
        <v>Dom</v>
      </c>
      <c r="O109" s="82" t="e">
        <f>'Pro 2'!#REF!</f>
        <v>#REF!</v>
      </c>
      <c r="P109" s="82" t="e">
        <f>'Pro 2'!#REF!</f>
        <v>#REF!</v>
      </c>
      <c r="Q109" s="82" t="e">
        <f>'Pro 2'!#REF!</f>
        <v>#REF!</v>
      </c>
      <c r="R109" s="82" t="e">
        <f>'Pro 2'!#REF!</f>
        <v>#REF!</v>
      </c>
      <c r="S109" s="82" t="e">
        <f>'Pro 2'!#REF!</f>
        <v>#REF!</v>
      </c>
      <c r="T109" s="82" t="e">
        <f>'Pro 2'!#REF!</f>
        <v>#REF!</v>
      </c>
      <c r="U109" s="82" t="e">
        <f>'Pro 2'!#REF!</f>
        <v>#REF!</v>
      </c>
      <c r="V109" s="83" t="e">
        <f>'Pro 2'!#REF!</f>
        <v>#REF!</v>
      </c>
      <c r="W109" s="82" t="e">
        <f>'Pro 2'!#REF!</f>
        <v>#REF!</v>
      </c>
      <c r="X109" s="82" t="e">
        <f>'Pro 2'!#REF!</f>
        <v>#REF!</v>
      </c>
      <c r="Y109" s="82" t="e">
        <f>'Pro 2'!#REF!</f>
        <v>#REF!</v>
      </c>
      <c r="Z109" s="82" t="e">
        <f>'Pro 2'!#REF!</f>
        <v>#REF!</v>
      </c>
      <c r="AA109" s="82" t="e">
        <f>'Pro 2'!#REF!</f>
        <v>#REF!</v>
      </c>
      <c r="AB109" s="82" t="e">
        <f>'Pro 2'!#REF!</f>
        <v>#REF!</v>
      </c>
      <c r="AC109" s="82" t="e">
        <f>'Pro 2'!#REF!</f>
        <v>#REF!</v>
      </c>
      <c r="AD109" s="138" t="e">
        <f>'Pro 2'!#REF!</f>
        <v>#REF!</v>
      </c>
    </row>
    <row r="110" spans="4:30" x14ac:dyDescent="0.3">
      <c r="D110" s="140">
        <f>D109</f>
        <v>0</v>
      </c>
      <c r="E110" s="141" t="s">
        <v>422</v>
      </c>
      <c r="F110" s="141" t="s">
        <v>447</v>
      </c>
      <c r="G110" s="141" t="s">
        <v>424</v>
      </c>
      <c r="H110" s="141" t="s">
        <v>424</v>
      </c>
      <c r="I110" s="141" t="s">
        <v>424</v>
      </c>
      <c r="J110" s="141" t="str">
        <f>J109</f>
        <v>DOM</v>
      </c>
      <c r="K110" s="142" t="s">
        <v>452</v>
      </c>
      <c r="L110" s="141" t="e">
        <f>'Pro 2'!#REF!</f>
        <v>#REF!</v>
      </c>
      <c r="M110" s="141" t="e">
        <v>#N/A</v>
      </c>
      <c r="N110" s="141" t="str">
        <f>N109</f>
        <v>Dom</v>
      </c>
      <c r="O110" s="143" t="e">
        <f>'Pro 2'!#REF!</f>
        <v>#REF!</v>
      </c>
      <c r="P110" s="143" t="e">
        <f>'Pro 2'!#REF!</f>
        <v>#REF!</v>
      </c>
      <c r="Q110" s="143" t="e">
        <f>'Pro 2'!#REF!</f>
        <v>#REF!</v>
      </c>
      <c r="R110" s="143" t="e">
        <f>'Pro 2'!#REF!</f>
        <v>#REF!</v>
      </c>
      <c r="S110" s="143" t="e">
        <f>'Pro 2'!#REF!</f>
        <v>#REF!</v>
      </c>
      <c r="T110" s="143" t="e">
        <f>'Pro 2'!#REF!</f>
        <v>#REF!</v>
      </c>
      <c r="U110" s="143" t="e">
        <f>'Pro 2'!#REF!</f>
        <v>#REF!</v>
      </c>
      <c r="V110" s="144" t="e">
        <f>'Pro 2'!#REF!</f>
        <v>#REF!</v>
      </c>
      <c r="W110" s="143" t="e">
        <f>'Pro 2'!#REF!</f>
        <v>#REF!</v>
      </c>
      <c r="X110" s="143" t="e">
        <f>'Pro 2'!#REF!</f>
        <v>#REF!</v>
      </c>
      <c r="Y110" s="143" t="e">
        <f>'Pro 2'!#REF!</f>
        <v>#REF!</v>
      </c>
      <c r="Z110" s="143" t="e">
        <f>'Pro 2'!#REF!</f>
        <v>#REF!</v>
      </c>
      <c r="AA110" s="143" t="e">
        <f>'Pro 2'!#REF!</f>
        <v>#REF!</v>
      </c>
      <c r="AB110" s="143" t="e">
        <f>'Pro 2'!#REF!</f>
        <v>#REF!</v>
      </c>
      <c r="AC110" s="143" t="e">
        <f>'Pro 2'!#REF!</f>
        <v>#REF!</v>
      </c>
      <c r="AD110" s="145" t="e">
        <f>'Pro 2'!#REF!</f>
        <v>#REF!</v>
      </c>
    </row>
  </sheetData>
  <mergeCells count="8">
    <mergeCell ref="P104:V104"/>
    <mergeCell ref="W104:AD104"/>
    <mergeCell ref="R43:T43"/>
    <mergeCell ref="I95:K95"/>
    <mergeCell ref="L95:N95"/>
    <mergeCell ref="H83:J83"/>
    <mergeCell ref="L43:N43"/>
    <mergeCell ref="O43:Q4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CDF96-1179-4B28-B0AC-5C6454D4E763}">
  <sheetPr>
    <tabColor rgb="FF00B0F0"/>
    <pageSetUpPr fitToPage="1"/>
  </sheetPr>
  <dimension ref="A1:V132"/>
  <sheetViews>
    <sheetView showGridLines="0" tabSelected="1" zoomScaleNormal="100" workbookViewId="0">
      <selection activeCell="G23" sqref="G23:G24"/>
    </sheetView>
  </sheetViews>
  <sheetFormatPr defaultColWidth="9.453125" defaultRowHeight="14" x14ac:dyDescent="0.35"/>
  <cols>
    <col min="1" max="1" width="1.54296875" style="13" customWidth="1"/>
    <col min="2" max="12" width="14.54296875" style="22" customWidth="1"/>
    <col min="13" max="13" width="9" style="1" customWidth="1"/>
    <col min="14" max="14" width="9" style="2" customWidth="1"/>
    <col min="15" max="15" width="15.54296875" style="2" hidden="1" customWidth="1"/>
    <col min="16" max="16" width="9" style="2" hidden="1" customWidth="1"/>
    <col min="17" max="23" width="9" style="2" customWidth="1"/>
    <col min="24" max="16384" width="9.453125" style="2"/>
  </cols>
  <sheetData>
    <row r="1" spans="1:22" x14ac:dyDescent="0.35">
      <c r="O1" s="3" t="s">
        <v>130</v>
      </c>
      <c r="P1" s="3" t="s">
        <v>133</v>
      </c>
      <c r="Q1" s="3"/>
      <c r="R1" s="3"/>
      <c r="S1" s="3"/>
      <c r="T1" s="3"/>
      <c r="U1" s="3"/>
      <c r="V1" s="3"/>
    </row>
    <row r="2" spans="1:22" x14ac:dyDescent="0.35">
      <c r="B2" s="23" t="s">
        <v>0</v>
      </c>
      <c r="C2" s="23"/>
      <c r="O2" s="7"/>
      <c r="P2" s="7"/>
    </row>
    <row r="3" spans="1:22" x14ac:dyDescent="0.35">
      <c r="B3" s="24"/>
      <c r="C3" s="24"/>
      <c r="O3" s="7"/>
      <c r="P3" s="7"/>
    </row>
    <row r="4" spans="1:22" s="7" customFormat="1" x14ac:dyDescent="0.35">
      <c r="A4" s="14"/>
      <c r="B4" s="484" t="s">
        <v>580</v>
      </c>
      <c r="C4" s="484"/>
      <c r="D4" s="484"/>
      <c r="E4" s="484"/>
      <c r="F4" s="484"/>
      <c r="G4" s="484"/>
      <c r="H4" s="484"/>
      <c r="I4" s="484"/>
      <c r="J4" s="484"/>
      <c r="K4" s="484"/>
      <c r="L4" s="484"/>
      <c r="M4" s="19"/>
      <c r="N4" s="19"/>
      <c r="O4" s="243"/>
      <c r="P4" s="243"/>
    </row>
    <row r="5" spans="1:22" s="7" customFormat="1" x14ac:dyDescent="0.35">
      <c r="A5" s="14"/>
      <c r="B5" s="484" t="str">
        <f>Variables!B2</f>
        <v>RR-2025-002</v>
      </c>
      <c r="C5" s="484"/>
      <c r="D5" s="484"/>
      <c r="E5" s="484"/>
      <c r="F5" s="484"/>
      <c r="G5" s="484"/>
      <c r="H5" s="484"/>
      <c r="I5" s="484"/>
      <c r="J5" s="484"/>
      <c r="K5" s="484"/>
      <c r="L5" s="484"/>
      <c r="M5" s="19"/>
      <c r="N5" s="19"/>
      <c r="O5" s="15"/>
      <c r="P5" s="15"/>
    </row>
    <row r="6" spans="1:22" s="16" customFormat="1" x14ac:dyDescent="0.35">
      <c r="A6" s="14"/>
      <c r="B6" s="484" t="str">
        <f>UPPER(Variables!B3&amp;" | "&amp;Variables!C3)</f>
        <v>CONCRETE REINFORCING BAR | BARRES D'ARMATURE POUR BÉTON</v>
      </c>
      <c r="C6" s="484"/>
      <c r="D6" s="484"/>
      <c r="E6" s="484"/>
      <c r="F6" s="484"/>
      <c r="G6" s="484"/>
      <c r="H6" s="484"/>
      <c r="I6" s="484"/>
      <c r="J6" s="484"/>
      <c r="K6" s="484"/>
      <c r="L6" s="484"/>
      <c r="M6" s="15"/>
      <c r="N6" s="15"/>
      <c r="O6" s="17"/>
      <c r="P6" s="17"/>
    </row>
    <row r="7" spans="1:22" s="8" customFormat="1" x14ac:dyDescent="0.35">
      <c r="A7" s="18"/>
      <c r="B7" s="25"/>
      <c r="C7" s="25"/>
      <c r="D7" s="26"/>
      <c r="E7" s="26"/>
      <c r="F7" s="26"/>
      <c r="G7" s="26"/>
      <c r="H7" s="26"/>
      <c r="I7" s="26"/>
      <c r="J7" s="26"/>
      <c r="K7" s="26"/>
      <c r="L7" s="26"/>
      <c r="O7" s="9"/>
      <c r="P7" s="9"/>
    </row>
    <row r="8" spans="1:22" s="7" customFormat="1" x14ac:dyDescent="0.35">
      <c r="A8" s="14"/>
      <c r="B8" s="518" t="s">
        <v>581</v>
      </c>
      <c r="C8" s="519"/>
      <c r="D8" s="519"/>
      <c r="E8" s="519"/>
      <c r="F8" s="519"/>
      <c r="G8" s="519"/>
      <c r="H8" s="519"/>
      <c r="I8" s="519"/>
      <c r="J8" s="519"/>
      <c r="K8" s="519"/>
      <c r="L8" s="520"/>
      <c r="M8" s="19"/>
      <c r="N8" s="19"/>
      <c r="O8" s="15"/>
      <c r="P8" s="15"/>
    </row>
    <row r="9" spans="1:22" s="10" customFormat="1" x14ac:dyDescent="0.35">
      <c r="A9" s="12"/>
      <c r="B9" s="27"/>
      <c r="C9" s="28"/>
      <c r="D9" s="29"/>
      <c r="E9" s="29"/>
      <c r="F9" s="29"/>
      <c r="G9" s="29"/>
      <c r="H9" s="29"/>
      <c r="I9" s="29"/>
      <c r="J9" s="29"/>
      <c r="K9" s="29"/>
      <c r="L9" s="30"/>
      <c r="O9" s="560" t="s">
        <v>669</v>
      </c>
      <c r="P9" s="560"/>
    </row>
    <row r="10" spans="1:22" s="147" customFormat="1" ht="14.15" customHeight="1" x14ac:dyDescent="0.35">
      <c r="A10" s="272"/>
      <c r="B10" s="521" t="str">
        <f>"The information requested in this questionnaire will be used by the Canadian International Trade Tribunal (the Tribunal) in its expiry review concerning the dumping of "&amp;Variables!B3&amp;" (as defined below) originating in or exported from "&amp;Variables!B5&amp;" and the subsidizing of "&amp;Variables!B3&amp;" originating in or exported from the People's Republic of China. Your firm's knowledge and experience will aid the Tribunal in the proper conduct of its review by helping it better understand the Canadian market for "&amp;Variables!B3&amp;". The Tribunal therefore requests a response to this questionnaire from your firm."</f>
        <v>The information requested in this questionnaire will be used by the Canadian International Trade Tribunal (the Tribunal) in its expiry review concerning the dumping of concrete reinforcing bar (as defined below) originating in or exported from the People's Republic of China, the Republic of Korea, and the Republic of Türkiye and the subsidizing of concrete reinforcing bar originating in or exported from the People's Republic of China. Your firm's knowledge and experience will aid the Tribunal in the proper conduct of its review by helping it better understand the Canadian market for concrete reinforcing bar. The Tribunal therefore requests a response to this questionnaire from your firm.</v>
      </c>
      <c r="C10" s="522"/>
      <c r="D10" s="522"/>
      <c r="E10" s="522"/>
      <c r="F10" s="522"/>
      <c r="G10" s="242"/>
      <c r="H10" s="480" t="str">
        <f>"Les renseignements demandés dans le présent questionnaire seront utilisés par le Tribunal canadien du commerce extérieur (le Tribunal) dans le cadre de son réexamen relatif à l'expiration concernant le dumping de "&amp;Variables!C3&amp;" (telles que définies ci-dessous) originaires ou exportées "&amp;Variables!C5&amp;" et le subventionnement de "&amp;Variables!C3&amp;" originaires ou exportées de la République populaire de Chine. Les connaissances et l'expérience de votre entreprise aideraient le Tribunal à mener correctement son enquête en lui permettant de mieux comprendre le marché canadien de "&amp;Variables!C3&amp;". Le Tribunal demande donc à votre entreprise de répondre à ce questionnaire."</f>
        <v>Les renseignements demandés dans le présent questionnaire seront utilisés par le Tribunal canadien du commerce extérieur (le Tribunal) dans le cadre de son réexamen relatif à l'expiration concernant le dumping de barres d'armature pour béton (telles que définies ci-dessous) originaires ou exportées de la République populaire de Chine, de la République de Corée et de la République de Türkiye et le subventionnement de barres d'armature pour béton originaires ou exportées de la République populaire de Chine. Les connaissances et l'expérience de votre entreprise aideraient le Tribunal à mener correctement son enquête en lui permettant de mieux comprendre le marché canadien de barres d'armature pour béton. Le Tribunal demande donc à votre entreprise de répondre à ce questionnaire.</v>
      </c>
      <c r="I10" s="480"/>
      <c r="J10" s="480"/>
      <c r="K10" s="480"/>
      <c r="L10" s="481"/>
      <c r="O10" s="560"/>
      <c r="P10" s="560"/>
    </row>
    <row r="11" spans="1:22" s="147" customFormat="1" x14ac:dyDescent="0.35">
      <c r="A11" s="272"/>
      <c r="B11" s="521"/>
      <c r="C11" s="522"/>
      <c r="D11" s="522"/>
      <c r="E11" s="522"/>
      <c r="F11" s="522"/>
      <c r="G11" s="242"/>
      <c r="H11" s="480"/>
      <c r="I11" s="480"/>
      <c r="J11" s="480"/>
      <c r="K11" s="480"/>
      <c r="L11" s="481"/>
      <c r="O11" s="560"/>
      <c r="P11" s="560"/>
    </row>
    <row r="12" spans="1:22" s="147" customFormat="1" x14ac:dyDescent="0.35">
      <c r="A12" s="272"/>
      <c r="B12" s="521"/>
      <c r="C12" s="522"/>
      <c r="D12" s="522"/>
      <c r="E12" s="522"/>
      <c r="F12" s="522"/>
      <c r="G12" s="242"/>
      <c r="H12" s="480"/>
      <c r="I12" s="480"/>
      <c r="J12" s="480"/>
      <c r="K12" s="480"/>
      <c r="L12" s="481"/>
      <c r="O12" s="560"/>
      <c r="P12" s="560"/>
    </row>
    <row r="13" spans="1:22" s="147" customFormat="1" x14ac:dyDescent="0.35">
      <c r="A13" s="272"/>
      <c r="B13" s="521"/>
      <c r="C13" s="522"/>
      <c r="D13" s="522"/>
      <c r="E13" s="522"/>
      <c r="F13" s="522"/>
      <c r="G13" s="242"/>
      <c r="H13" s="480"/>
      <c r="I13" s="480"/>
      <c r="J13" s="480"/>
      <c r="K13" s="480"/>
      <c r="L13" s="481"/>
      <c r="O13" s="560"/>
      <c r="P13" s="560"/>
    </row>
    <row r="14" spans="1:22" s="147" customFormat="1" x14ac:dyDescent="0.35">
      <c r="A14" s="272"/>
      <c r="B14" s="521"/>
      <c r="C14" s="522"/>
      <c r="D14" s="522"/>
      <c r="E14" s="522"/>
      <c r="F14" s="522"/>
      <c r="G14" s="242"/>
      <c r="H14" s="480"/>
      <c r="I14" s="480"/>
      <c r="J14" s="480"/>
      <c r="K14" s="480"/>
      <c r="L14" s="481"/>
      <c r="O14" s="560"/>
      <c r="P14" s="560"/>
    </row>
    <row r="15" spans="1:22" s="147" customFormat="1" x14ac:dyDescent="0.35">
      <c r="A15" s="272"/>
      <c r="B15" s="521"/>
      <c r="C15" s="522"/>
      <c r="D15" s="522"/>
      <c r="E15" s="522"/>
      <c r="F15" s="522"/>
      <c r="G15" s="242"/>
      <c r="H15" s="480"/>
      <c r="I15" s="480"/>
      <c r="J15" s="480"/>
      <c r="K15" s="480"/>
      <c r="L15" s="481"/>
      <c r="O15" s="560"/>
      <c r="P15" s="560"/>
    </row>
    <row r="16" spans="1:22" s="147" customFormat="1" x14ac:dyDescent="0.35">
      <c r="A16" s="272"/>
      <c r="B16" s="521"/>
      <c r="C16" s="522"/>
      <c r="D16" s="522"/>
      <c r="E16" s="522"/>
      <c r="F16" s="522"/>
      <c r="G16" s="359"/>
      <c r="H16" s="480"/>
      <c r="I16" s="480"/>
      <c r="J16" s="480"/>
      <c r="K16" s="480"/>
      <c r="L16" s="481"/>
      <c r="O16" s="560"/>
      <c r="P16" s="560"/>
    </row>
    <row r="17" spans="1:16" s="147" customFormat="1" x14ac:dyDescent="0.35">
      <c r="A17" s="272"/>
      <c r="B17" s="521"/>
      <c r="C17" s="522"/>
      <c r="D17" s="522"/>
      <c r="E17" s="522"/>
      <c r="F17" s="522"/>
      <c r="G17" s="359"/>
      <c r="H17" s="480"/>
      <c r="I17" s="480"/>
      <c r="J17" s="480"/>
      <c r="K17" s="480"/>
      <c r="L17" s="481"/>
      <c r="O17" s="560"/>
      <c r="P17" s="560"/>
    </row>
    <row r="18" spans="1:16" s="147" customFormat="1" x14ac:dyDescent="0.35">
      <c r="A18" s="272"/>
      <c r="B18" s="521"/>
      <c r="C18" s="522"/>
      <c r="D18" s="522"/>
      <c r="E18" s="522"/>
      <c r="F18" s="522"/>
      <c r="G18" s="242"/>
      <c r="H18" s="480"/>
      <c r="I18" s="480"/>
      <c r="J18" s="480"/>
      <c r="K18" s="480"/>
      <c r="L18" s="481"/>
      <c r="O18" s="560"/>
      <c r="P18" s="560"/>
    </row>
    <row r="19" spans="1:16" s="147" customFormat="1" x14ac:dyDescent="0.35">
      <c r="A19" s="272"/>
      <c r="B19" s="523"/>
      <c r="C19" s="524"/>
      <c r="D19" s="524"/>
      <c r="E19" s="524"/>
      <c r="F19" s="524"/>
      <c r="G19" s="274"/>
      <c r="H19" s="482"/>
      <c r="I19" s="482"/>
      <c r="J19" s="482"/>
      <c r="K19" s="482"/>
      <c r="L19" s="483"/>
      <c r="O19" s="560"/>
      <c r="P19" s="560"/>
    </row>
    <row r="20" spans="1:16" s="8" customFormat="1" x14ac:dyDescent="0.35">
      <c r="A20" s="18"/>
      <c r="B20" s="25"/>
      <c r="C20" s="25"/>
      <c r="D20" s="26"/>
      <c r="E20" s="26"/>
      <c r="F20" s="26"/>
      <c r="G20" s="26"/>
      <c r="H20" s="26"/>
      <c r="I20" s="26"/>
      <c r="J20" s="26"/>
      <c r="K20" s="26"/>
      <c r="L20" s="26"/>
      <c r="O20" s="9"/>
      <c r="P20" s="9"/>
    </row>
    <row r="21" spans="1:16" s="7" customFormat="1" x14ac:dyDescent="0.35">
      <c r="A21" s="14"/>
      <c r="B21" s="518" t="s">
        <v>582</v>
      </c>
      <c r="C21" s="519"/>
      <c r="D21" s="519"/>
      <c r="E21" s="519"/>
      <c r="F21" s="519"/>
      <c r="G21" s="519"/>
      <c r="H21" s="519"/>
      <c r="I21" s="519"/>
      <c r="J21" s="519"/>
      <c r="K21" s="519"/>
      <c r="L21" s="520"/>
      <c r="M21" s="19"/>
      <c r="N21" s="19"/>
      <c r="O21" s="15"/>
      <c r="P21" s="15"/>
    </row>
    <row r="22" spans="1:16" s="10" customFormat="1" x14ac:dyDescent="0.35">
      <c r="A22" s="12"/>
      <c r="B22" s="27"/>
      <c r="C22" s="28"/>
      <c r="D22" s="29"/>
      <c r="E22" s="29"/>
      <c r="F22" s="29"/>
      <c r="G22" s="29"/>
      <c r="H22" s="29"/>
      <c r="I22" s="29"/>
      <c r="J22" s="29"/>
      <c r="K22" s="29"/>
      <c r="L22" s="30"/>
    </row>
    <row r="23" spans="1:16" s="10" customFormat="1" x14ac:dyDescent="0.35">
      <c r="A23" s="12"/>
      <c r="B23" s="528" t="s">
        <v>260</v>
      </c>
      <c r="C23" s="529"/>
      <c r="D23" s="529"/>
      <c r="E23" s="529"/>
      <c r="F23" s="529"/>
      <c r="G23" s="494" t="s">
        <v>130</v>
      </c>
      <c r="H23" s="530" t="s">
        <v>339</v>
      </c>
      <c r="I23" s="530"/>
      <c r="J23" s="530"/>
      <c r="K23" s="530"/>
      <c r="L23" s="531"/>
      <c r="O23" s="11"/>
    </row>
    <row r="24" spans="1:16" s="10" customFormat="1" x14ac:dyDescent="0.35">
      <c r="A24" s="12"/>
      <c r="B24" s="528"/>
      <c r="C24" s="529"/>
      <c r="D24" s="529"/>
      <c r="E24" s="529"/>
      <c r="F24" s="529"/>
      <c r="G24" s="495"/>
      <c r="H24" s="530"/>
      <c r="I24" s="530"/>
      <c r="J24" s="530"/>
      <c r="K24" s="530"/>
      <c r="L24" s="531"/>
      <c r="O24" s="11"/>
    </row>
    <row r="25" spans="1:16" s="147" customFormat="1" x14ac:dyDescent="0.35">
      <c r="A25" s="272"/>
      <c r="B25" s="273"/>
      <c r="C25" s="274"/>
      <c r="D25" s="274"/>
      <c r="E25" s="274"/>
      <c r="F25" s="274"/>
      <c r="G25" s="274"/>
      <c r="H25" s="274"/>
      <c r="I25" s="274"/>
      <c r="J25" s="274"/>
      <c r="K25" s="274"/>
      <c r="L25" s="275"/>
    </row>
    <row r="26" spans="1:16" s="8" customFormat="1" x14ac:dyDescent="0.35">
      <c r="A26" s="18"/>
      <c r="B26" s="25"/>
      <c r="C26" s="25"/>
      <c r="D26" s="26"/>
      <c r="E26" s="26"/>
      <c r="F26" s="26"/>
      <c r="G26" s="26"/>
      <c r="H26" s="26"/>
      <c r="I26" s="26"/>
      <c r="J26" s="26"/>
      <c r="K26" s="26"/>
      <c r="L26" s="26"/>
      <c r="O26" s="9"/>
      <c r="P26" s="9"/>
    </row>
    <row r="27" spans="1:16" s="7" customFormat="1" x14ac:dyDescent="0.35">
      <c r="A27" s="14"/>
      <c r="B27" s="518" t="str">
        <f>IF(Intro!$G$23="English",O27,P27)</f>
        <v>DEFINITION OF "THE GOODS"</v>
      </c>
      <c r="C27" s="519" t="str">
        <f>UPPER(IF(Intro!$G$23="English",P27,Q27))</f>
        <v>LA DÉFINITION "DES MARCHANDISES"</v>
      </c>
      <c r="D27" s="519" t="str">
        <f>UPPER(IF(Intro!$G$23="English",Q27,R27))</f>
        <v/>
      </c>
      <c r="E27" s="519" t="str">
        <f>UPPER(IF(Intro!$G$23="English",R27,S27))</f>
        <v/>
      </c>
      <c r="F27" s="519"/>
      <c r="G27" s="519" t="str">
        <f>UPPER(IF(Intro!$G$23="English",S27,T27))</f>
        <v/>
      </c>
      <c r="H27" s="519" t="str">
        <f>UPPER(IF(Intro!$G$23="English",T27,U27))</f>
        <v/>
      </c>
      <c r="I27" s="519" t="str">
        <f>UPPER(IF(Intro!$G$23="English",U27,V27))</f>
        <v/>
      </c>
      <c r="J27" s="519" t="str">
        <f>UPPER(IF(Intro!$G$23="English",V27,W27))</f>
        <v/>
      </c>
      <c r="K27" s="519" t="str">
        <f>UPPER(IF(Intro!$G$23="English",W27,X27))</f>
        <v/>
      </c>
      <c r="L27" s="520" t="str">
        <f>UPPER(IF(Intro!$G$23="English",X27,Y27))</f>
        <v/>
      </c>
      <c r="M27" s="8"/>
      <c r="N27" s="19"/>
      <c r="O27" s="232" t="s">
        <v>583</v>
      </c>
      <c r="P27" s="232" t="s">
        <v>584</v>
      </c>
    </row>
    <row r="28" spans="1:16" s="10" customFormat="1" x14ac:dyDescent="0.35">
      <c r="A28" s="12"/>
      <c r="B28" s="27"/>
      <c r="C28" s="28"/>
      <c r="D28" s="29"/>
      <c r="E28" s="29"/>
      <c r="F28" s="29"/>
      <c r="G28" s="29"/>
      <c r="H28" s="29"/>
      <c r="I28" s="29"/>
      <c r="J28" s="29"/>
      <c r="K28" s="29"/>
      <c r="L28" s="30"/>
    </row>
    <row r="29" spans="1:16" s="147" customFormat="1" x14ac:dyDescent="0.35">
      <c r="A29" s="272"/>
      <c r="B29" s="525" t="str">
        <f>IF(Intro!$G$23="English",O29,P29)</f>
        <v>References to "the goods" in this questionnaire refer to:</v>
      </c>
      <c r="C29" s="526"/>
      <c r="D29" s="526"/>
      <c r="E29" s="526"/>
      <c r="F29" s="526"/>
      <c r="G29" s="526"/>
      <c r="H29" s="526"/>
      <c r="I29" s="526"/>
      <c r="J29" s="526"/>
      <c r="K29" s="526"/>
      <c r="L29" s="527"/>
      <c r="O29" s="147" t="s">
        <v>282</v>
      </c>
      <c r="P29" s="147" t="s">
        <v>283</v>
      </c>
    </row>
    <row r="30" spans="1:16" s="147" customFormat="1" x14ac:dyDescent="0.35">
      <c r="A30" s="272"/>
      <c r="B30" s="525"/>
      <c r="C30" s="526"/>
      <c r="D30" s="526"/>
      <c r="E30" s="526"/>
      <c r="F30" s="526"/>
      <c r="G30" s="526"/>
      <c r="H30" s="526"/>
      <c r="I30" s="526"/>
      <c r="J30" s="526"/>
      <c r="K30" s="526"/>
      <c r="L30" s="527"/>
    </row>
    <row r="31" spans="1:16" s="147" customFormat="1" x14ac:dyDescent="0.35">
      <c r="A31" s="272"/>
      <c r="B31" s="241"/>
      <c r="C31" s="496" t="str">
        <f>IF(Intro!$G$23="English",Variables!B16,Variables!C16)</f>
        <v>Hot-rolled deformed steel concrete reinforcing bar in straight lengths or coils, commonly identified as rebar, in various diameters up to and including 56.4 millimeters, in various finishes, excluding plain round bar and fabricated rebar products, excluding 10-mm-diameter (10M) rebar produced to meet the requirements of CSA G30 18.09 (or equivalent standards) and coated to meet the requirements of epoxy standard ASTM A775/A 775M 04a (or equivalent standards) in lengths from 1 foot (30.48 cm) up to and including 8 feet (243.84 cm).</v>
      </c>
      <c r="D31" s="497"/>
      <c r="E31" s="497"/>
      <c r="F31" s="497"/>
      <c r="G31" s="497"/>
      <c r="H31" s="497"/>
      <c r="I31" s="497"/>
      <c r="J31" s="497"/>
      <c r="K31" s="498"/>
      <c r="L31" s="259"/>
    </row>
    <row r="32" spans="1:16" s="147" customFormat="1" x14ac:dyDescent="0.35">
      <c r="A32" s="272"/>
      <c r="B32" s="241"/>
      <c r="C32" s="499"/>
      <c r="D32" s="500"/>
      <c r="E32" s="500"/>
      <c r="F32" s="500"/>
      <c r="G32" s="500"/>
      <c r="H32" s="500"/>
      <c r="I32" s="500"/>
      <c r="J32" s="500"/>
      <c r="K32" s="501"/>
      <c r="L32" s="259"/>
    </row>
    <row r="33" spans="1:17" s="147" customFormat="1" x14ac:dyDescent="0.35">
      <c r="A33" s="272"/>
      <c r="B33" s="241"/>
      <c r="C33" s="499"/>
      <c r="D33" s="500"/>
      <c r="E33" s="500"/>
      <c r="F33" s="500"/>
      <c r="G33" s="500"/>
      <c r="H33" s="500"/>
      <c r="I33" s="500"/>
      <c r="J33" s="500"/>
      <c r="K33" s="501"/>
      <c r="L33" s="259"/>
    </row>
    <row r="34" spans="1:17" s="147" customFormat="1" x14ac:dyDescent="0.35">
      <c r="A34" s="272"/>
      <c r="B34" s="241"/>
      <c r="C34" s="499"/>
      <c r="D34" s="500"/>
      <c r="E34" s="500"/>
      <c r="F34" s="500"/>
      <c r="G34" s="500"/>
      <c r="H34" s="500"/>
      <c r="I34" s="500"/>
      <c r="J34" s="500"/>
      <c r="K34" s="501"/>
      <c r="L34" s="358"/>
    </row>
    <row r="35" spans="1:17" s="147" customFormat="1" x14ac:dyDescent="0.35">
      <c r="A35" s="272"/>
      <c r="B35" s="241"/>
      <c r="C35" s="499"/>
      <c r="D35" s="500"/>
      <c r="E35" s="500"/>
      <c r="F35" s="500"/>
      <c r="G35" s="500"/>
      <c r="H35" s="500"/>
      <c r="I35" s="500"/>
      <c r="J35" s="500"/>
      <c r="K35" s="501"/>
      <c r="L35" s="259"/>
    </row>
    <row r="36" spans="1:17" s="147" customFormat="1" x14ac:dyDescent="0.35">
      <c r="A36" s="272"/>
      <c r="B36" s="241"/>
      <c r="C36" s="502"/>
      <c r="D36" s="503"/>
      <c r="E36" s="503"/>
      <c r="F36" s="503"/>
      <c r="G36" s="503"/>
      <c r="H36" s="503"/>
      <c r="I36" s="503"/>
      <c r="J36" s="503"/>
      <c r="K36" s="504"/>
      <c r="L36" s="259"/>
    </row>
    <row r="37" spans="1:17" s="147" customFormat="1" x14ac:dyDescent="0.35">
      <c r="A37" s="272"/>
      <c r="B37" s="257"/>
      <c r="C37" s="258"/>
      <c r="D37" s="258"/>
      <c r="E37" s="258"/>
      <c r="F37" s="258"/>
      <c r="G37" s="258"/>
      <c r="H37" s="258"/>
      <c r="I37" s="258"/>
      <c r="J37" s="258"/>
      <c r="K37" s="258"/>
      <c r="L37" s="259"/>
    </row>
    <row r="38" spans="1:17" s="147" customFormat="1" x14ac:dyDescent="0.35">
      <c r="A38" s="272"/>
      <c r="B38" s="525" t="str">
        <f>IF(Intro!$G$23="English",O38,P38)</f>
        <v>For additional details, view the "Info" tab.</v>
      </c>
      <c r="C38" s="526"/>
      <c r="D38" s="526"/>
      <c r="E38" s="526"/>
      <c r="F38" s="526"/>
      <c r="G38" s="526"/>
      <c r="H38" s="526"/>
      <c r="I38" s="526"/>
      <c r="J38" s="526"/>
      <c r="K38" s="526"/>
      <c r="L38" s="527"/>
      <c r="O38" s="147" t="s">
        <v>329</v>
      </c>
      <c r="P38" s="147" t="s">
        <v>336</v>
      </c>
    </row>
    <row r="39" spans="1:17" s="147" customFormat="1" x14ac:dyDescent="0.35">
      <c r="A39" s="272"/>
      <c r="B39" s="273"/>
      <c r="C39" s="274"/>
      <c r="D39" s="274"/>
      <c r="E39" s="274"/>
      <c r="F39" s="274"/>
      <c r="G39" s="274"/>
      <c r="H39" s="274"/>
      <c r="I39" s="274"/>
      <c r="J39" s="274"/>
      <c r="K39" s="274"/>
      <c r="L39" s="275"/>
    </row>
    <row r="40" spans="1:17" s="8" customFormat="1" x14ac:dyDescent="0.35">
      <c r="A40" s="18"/>
      <c r="B40" s="25"/>
      <c r="C40" s="25"/>
      <c r="D40" s="26"/>
      <c r="E40" s="26"/>
      <c r="F40" s="26"/>
      <c r="G40" s="26"/>
      <c r="H40" s="26"/>
      <c r="I40" s="26"/>
      <c r="J40" s="26"/>
      <c r="K40" s="26"/>
      <c r="L40" s="26"/>
      <c r="O40" s="9"/>
      <c r="P40" s="9"/>
    </row>
    <row r="41" spans="1:17" s="7" customFormat="1" x14ac:dyDescent="0.35">
      <c r="A41" s="14"/>
      <c r="B41" s="485" t="str">
        <f>IF(Intro!$G$23="English",O41,P41)</f>
        <v>DO YOU NEED TO COMPLETE THIS QUESTIONNAIRE?</v>
      </c>
      <c r="C41" s="486"/>
      <c r="D41" s="486"/>
      <c r="E41" s="486"/>
      <c r="F41" s="486"/>
      <c r="G41" s="486"/>
      <c r="H41" s="486"/>
      <c r="I41" s="486"/>
      <c r="J41" s="486"/>
      <c r="K41" s="486"/>
      <c r="L41" s="487"/>
      <c r="M41" s="244"/>
      <c r="N41" s="245"/>
      <c r="O41" s="159" t="s">
        <v>594</v>
      </c>
      <c r="P41" s="159" t="s">
        <v>650</v>
      </c>
    </row>
    <row r="42" spans="1:17" s="10" customFormat="1" x14ac:dyDescent="0.35">
      <c r="A42" s="12"/>
      <c r="B42" s="27"/>
      <c r="C42" s="28"/>
      <c r="D42" s="29"/>
      <c r="E42" s="29"/>
      <c r="F42" s="29"/>
      <c r="G42" s="29"/>
      <c r="H42" s="29"/>
      <c r="I42" s="29"/>
      <c r="J42" s="29"/>
      <c r="K42" s="29"/>
      <c r="L42" s="30"/>
    </row>
    <row r="43" spans="1:17" s="147" customFormat="1" x14ac:dyDescent="0.35">
      <c r="A43" s="272"/>
      <c r="B43" s="525" t="str">
        <f>IF(Intro!$G$23="English",O43,P43)</f>
        <v>Specify your firm’s activities with respect to the goods defined above since January 1, 2022:</v>
      </c>
      <c r="C43" s="526"/>
      <c r="D43" s="526"/>
      <c r="E43" s="526"/>
      <c r="F43" s="526"/>
      <c r="G43" s="526"/>
      <c r="H43" s="526"/>
      <c r="I43" s="526"/>
      <c r="J43" s="526"/>
      <c r="K43" s="526"/>
      <c r="L43" s="527"/>
      <c r="O43" s="147" t="str">
        <f>"Specify your firm’s activities with respect to the goods defined above since January 1, "&amp;Variables!B6&amp;":"</f>
        <v>Specify your firm’s activities with respect to the goods defined above since January 1, 2022:</v>
      </c>
      <c r="P43" s="147" t="str">
        <f>"Précisez les activités de votre entreprise relatives aux marchandises définies ci-dessus, depuis le 1er janvier  "&amp;Variables!C6&amp;":"</f>
        <v>Précisez les activités de votre entreprise relatives aux marchandises définies ci-dessus, depuis le 1er janvier  2022:</v>
      </c>
    </row>
    <row r="44" spans="1:17" s="147" customFormat="1" x14ac:dyDescent="0.35">
      <c r="A44" s="272"/>
      <c r="B44" s="241"/>
      <c r="C44" s="228"/>
      <c r="D44" s="228"/>
      <c r="E44" s="228"/>
      <c r="F44" s="228"/>
      <c r="G44" s="228"/>
      <c r="H44" s="228"/>
      <c r="I44" s="228"/>
      <c r="J44" s="228"/>
      <c r="K44" s="228"/>
      <c r="L44" s="229"/>
    </row>
    <row r="45" spans="1:17" s="147" customFormat="1" ht="15" customHeight="1" x14ac:dyDescent="0.35">
      <c r="A45" s="272"/>
      <c r="B45" s="241"/>
      <c r="C45" s="228"/>
      <c r="D45" s="508" t="str">
        <f>IF(Intro!$G$23="English",O45,P45)</f>
        <v>Select Yes or No</v>
      </c>
      <c r="E45" s="508"/>
      <c r="F45" s="515" t="s">
        <v>574</v>
      </c>
      <c r="G45" s="516"/>
      <c r="H45" s="516"/>
      <c r="I45" s="516"/>
      <c r="J45" s="516"/>
      <c r="K45" s="516"/>
      <c r="L45" s="517"/>
      <c r="O45" s="147" t="s">
        <v>306</v>
      </c>
      <c r="P45" s="147" t="s">
        <v>641</v>
      </c>
      <c r="Q45" s="10"/>
    </row>
    <row r="46" spans="1:17" s="10" customFormat="1" ht="14.25" customHeight="1" x14ac:dyDescent="0.35">
      <c r="A46" s="12"/>
      <c r="B46" s="505" t="str">
        <f>IF(Intro!$G$23="English",O46,P46)</f>
        <v>Produced the goods</v>
      </c>
      <c r="C46" s="506"/>
      <c r="D46" s="507"/>
      <c r="E46" s="507"/>
      <c r="F46" s="509" t="str">
        <f>IF(D46="Yes",O47,IF(D46="Oui",P47,IF(D46="No",O48,IF(D46="Non",P48,""))))</f>
        <v/>
      </c>
      <c r="G46" s="510"/>
      <c r="H46" s="510"/>
      <c r="I46" s="510"/>
      <c r="J46" s="510"/>
      <c r="K46" s="510"/>
      <c r="L46" s="511"/>
      <c r="O46" s="11" t="s">
        <v>504</v>
      </c>
      <c r="P46" s="10" t="s">
        <v>505</v>
      </c>
    </row>
    <row r="47" spans="1:17" s="10" customFormat="1" x14ac:dyDescent="0.35">
      <c r="A47" s="12"/>
      <c r="B47" s="505"/>
      <c r="C47" s="506"/>
      <c r="D47" s="507"/>
      <c r="E47" s="507"/>
      <c r="F47" s="509"/>
      <c r="G47" s="510"/>
      <c r="H47" s="510"/>
      <c r="I47" s="510"/>
      <c r="J47" s="510"/>
      <c r="K47" s="510"/>
      <c r="L47" s="511"/>
      <c r="O47" s="10" t="str">
        <f>"Yes. Complete all tabs in this questionnaire and return by "&amp;Variables!B11&amp;"."</f>
        <v>Yes. Complete all tabs in this questionnaire and return by January 15, 2026.</v>
      </c>
      <c r="P47" s="10" t="str">
        <f>"Oui. Remplissez tous les onglets de ce questionnaire et retournez-le avant le "&amp;Variables!C11&amp;"."</f>
        <v>Oui. Remplissez tous les onglets de ce questionnaire et retournez-le avant le 15 janvier 2026.</v>
      </c>
    </row>
    <row r="48" spans="1:17" s="10" customFormat="1" ht="14.25" customHeight="1" x14ac:dyDescent="0.35">
      <c r="A48" s="12"/>
      <c r="B48" s="505" t="str">
        <f>IF(Intro!$G$23="English",O49,P49)</f>
        <v>Imported the goods from any country as the importer of record</v>
      </c>
      <c r="C48" s="506"/>
      <c r="D48" s="507"/>
      <c r="E48" s="507"/>
      <c r="F48" s="512" t="str">
        <f>IF(D48="Yes",O50,IF(D48="Oui",P50,IF(D48="No",O51,IF(D48="Non",P51,""))))</f>
        <v/>
      </c>
      <c r="G48" s="513"/>
      <c r="H48" s="513"/>
      <c r="I48" s="513"/>
      <c r="J48" s="513"/>
      <c r="K48" s="513"/>
      <c r="L48" s="514"/>
      <c r="O48" s="10" t="str">
        <f>"No. Explain below. Complete this tab only and return by "&amp;Variables!B11&amp;"."</f>
        <v>No. Explain below. Complete this tab only and return by January 15, 2026.</v>
      </c>
      <c r="P48" s="10" t="str">
        <f>"Non. Expliquez ci-dessous. Remplissez uniquement cet onglet et retournez-le avant le "&amp;Variables!C11&amp;"."</f>
        <v>Non. Expliquez ci-dessous. Remplissez uniquement cet onglet et retournez-le avant le 15 janvier 2026.</v>
      </c>
    </row>
    <row r="49" spans="1:18" s="10" customFormat="1" ht="14.25" customHeight="1" x14ac:dyDescent="0.35">
      <c r="A49" s="12"/>
      <c r="B49" s="505"/>
      <c r="C49" s="506"/>
      <c r="D49" s="507"/>
      <c r="E49" s="507"/>
      <c r="F49" s="512"/>
      <c r="G49" s="513"/>
      <c r="H49" s="513"/>
      <c r="I49" s="513"/>
      <c r="J49" s="513"/>
      <c r="K49" s="513"/>
      <c r="L49" s="514"/>
      <c r="O49" s="11" t="s">
        <v>506</v>
      </c>
      <c r="P49" s="10" t="s">
        <v>657</v>
      </c>
    </row>
    <row r="50" spans="1:18" s="10" customFormat="1" ht="14.25" customHeight="1" x14ac:dyDescent="0.35">
      <c r="A50" s="12"/>
      <c r="B50" s="505"/>
      <c r="C50" s="506"/>
      <c r="D50" s="507"/>
      <c r="E50" s="507"/>
      <c r="F50" s="512"/>
      <c r="G50" s="513"/>
      <c r="H50" s="513"/>
      <c r="I50" s="513"/>
      <c r="J50" s="513"/>
      <c r="K50" s="513"/>
      <c r="L50" s="514"/>
      <c r="O50" s="10" t="str">
        <f>"Complete an Importers' Questionnaire, which can be found on the Tribunal website, and submit it by "&amp;Variables!B11&amp;". If completing both an Importers’ and Producers’ questionnaire, it is not necessary to respond twice to questions that are repeated in both questionnaires."</f>
        <v>Complete an Importers' Questionnaire, which can be found on the Tribunal website, and submit it by January 15, 2026. If completing both an Importers’ and Producers’ questionnaire, it is not necessary to respond twice to questions that are repeated in both questionnaires.</v>
      </c>
      <c r="P50" s="10" t="str">
        <f>"Remplissez un questionnaire à l’intention des importateurs, disponible sur le site web du Tribunal, et soumettez-le avant le "&amp;Variables!C11&amp;". Si vous remplissez à la fois un questionnaire à l'intention des importateurs et un autre à l'intention des producteurs, il n’est pas nécessaire de répondre deux fois aux questions qui se répètent dans les deux questionnaires."</f>
        <v>Remplissez un questionnaire à l’intention des importateurs, disponible sur le site web du Tribunal, et soumettez-le avant le 15 janvier 2026. Si vous remplissez à la fois un questionnaire à l'intention des importateurs et un autre à l'intention des producteurs, il n’est pas nécessaire de répondre deux fois aux questions qui se répètent dans les deux questionnaires.</v>
      </c>
    </row>
    <row r="51" spans="1:18" s="10" customFormat="1" x14ac:dyDescent="0.35">
      <c r="A51" s="12"/>
      <c r="B51" s="505"/>
      <c r="C51" s="506"/>
      <c r="D51" s="507"/>
      <c r="E51" s="507"/>
      <c r="F51" s="512"/>
      <c r="G51" s="513"/>
      <c r="H51" s="513"/>
      <c r="I51" s="513"/>
      <c r="J51" s="513"/>
      <c r="K51" s="513"/>
      <c r="L51" s="514"/>
      <c r="O51" s="10" t="s">
        <v>573</v>
      </c>
      <c r="P51" s="10" t="s">
        <v>573</v>
      </c>
      <c r="Q51" s="146"/>
    </row>
    <row r="52" spans="1:18" s="146" customFormat="1" x14ac:dyDescent="0.35">
      <c r="A52" s="39"/>
      <c r="B52" s="162"/>
      <c r="C52" s="163"/>
      <c r="D52" s="164"/>
      <c r="E52" s="164"/>
      <c r="F52" s="164"/>
      <c r="G52" s="164"/>
      <c r="H52" s="164"/>
      <c r="I52" s="164"/>
      <c r="J52" s="164"/>
      <c r="K52" s="164"/>
      <c r="L52" s="229"/>
    </row>
    <row r="53" spans="1:18" s="146" customFormat="1" x14ac:dyDescent="0.35">
      <c r="A53" s="39"/>
      <c r="B53" s="488" t="str">
        <f>IF(Intro!$G$23="English",O54,P54)</f>
        <v>If no, explain.</v>
      </c>
      <c r="C53" s="489"/>
      <c r="D53" s="489"/>
      <c r="E53" s="489"/>
      <c r="F53" s="489"/>
      <c r="G53" s="489"/>
      <c r="H53" s="489"/>
      <c r="I53" s="489"/>
      <c r="J53" s="489"/>
      <c r="K53" s="489"/>
      <c r="L53" s="490"/>
      <c r="Q53" s="10"/>
    </row>
    <row r="54" spans="1:18" s="146" customFormat="1" x14ac:dyDescent="0.35">
      <c r="A54" s="39"/>
      <c r="B54" s="162"/>
      <c r="C54" s="163"/>
      <c r="D54" s="164"/>
      <c r="E54" s="164"/>
      <c r="F54" s="164"/>
      <c r="G54" s="164"/>
      <c r="H54" s="164"/>
      <c r="I54" s="164"/>
      <c r="J54" s="164"/>
      <c r="K54" s="164"/>
      <c r="L54" s="165"/>
      <c r="O54" s="161" t="s">
        <v>502</v>
      </c>
      <c r="P54" s="146" t="s">
        <v>503</v>
      </c>
      <c r="R54" s="10"/>
    </row>
    <row r="55" spans="1:18" s="146" customFormat="1" x14ac:dyDescent="0.35">
      <c r="A55" s="39"/>
      <c r="B55" s="491"/>
      <c r="C55" s="492"/>
      <c r="D55" s="492"/>
      <c r="E55" s="492"/>
      <c r="F55" s="492"/>
      <c r="G55" s="492"/>
      <c r="H55" s="492"/>
      <c r="I55" s="492"/>
      <c r="J55" s="492"/>
      <c r="K55" s="492"/>
      <c r="L55" s="493"/>
    </row>
    <row r="56" spans="1:18" s="146" customFormat="1" x14ac:dyDescent="0.35">
      <c r="A56" s="39"/>
      <c r="B56" s="491"/>
      <c r="C56" s="492"/>
      <c r="D56" s="492"/>
      <c r="E56" s="492"/>
      <c r="F56" s="492"/>
      <c r="G56" s="492"/>
      <c r="H56" s="492"/>
      <c r="I56" s="492"/>
      <c r="J56" s="492"/>
      <c r="K56" s="492"/>
      <c r="L56" s="493"/>
    </row>
    <row r="57" spans="1:18" s="146" customFormat="1" x14ac:dyDescent="0.35">
      <c r="A57" s="39"/>
      <c r="B57" s="491"/>
      <c r="C57" s="492"/>
      <c r="D57" s="492"/>
      <c r="E57" s="492"/>
      <c r="F57" s="492"/>
      <c r="G57" s="492"/>
      <c r="H57" s="492"/>
      <c r="I57" s="492"/>
      <c r="J57" s="492"/>
      <c r="K57" s="492"/>
      <c r="L57" s="493"/>
    </row>
    <row r="58" spans="1:18" s="146" customFormat="1" x14ac:dyDescent="0.35">
      <c r="A58" s="39"/>
      <c r="B58" s="491"/>
      <c r="C58" s="492"/>
      <c r="D58" s="492"/>
      <c r="E58" s="492"/>
      <c r="F58" s="492"/>
      <c r="G58" s="492"/>
      <c r="H58" s="492"/>
      <c r="I58" s="492"/>
      <c r="J58" s="492"/>
      <c r="K58" s="492"/>
      <c r="L58" s="493"/>
    </row>
    <row r="59" spans="1:18" s="146" customFormat="1" x14ac:dyDescent="0.35">
      <c r="A59" s="39"/>
      <c r="B59" s="491"/>
      <c r="C59" s="492"/>
      <c r="D59" s="492"/>
      <c r="E59" s="492"/>
      <c r="F59" s="492"/>
      <c r="G59" s="492"/>
      <c r="H59" s="492"/>
      <c r="I59" s="492"/>
      <c r="J59" s="492"/>
      <c r="K59" s="492"/>
      <c r="L59" s="493"/>
    </row>
    <row r="60" spans="1:18" s="146" customFormat="1" x14ac:dyDescent="0.35">
      <c r="A60" s="39"/>
      <c r="B60" s="491"/>
      <c r="C60" s="492"/>
      <c r="D60" s="492"/>
      <c r="E60" s="492"/>
      <c r="F60" s="492"/>
      <c r="G60" s="492"/>
      <c r="H60" s="492"/>
      <c r="I60" s="492"/>
      <c r="J60" s="492"/>
      <c r="K60" s="492"/>
      <c r="L60" s="493"/>
    </row>
    <row r="61" spans="1:18" s="146" customFormat="1" x14ac:dyDescent="0.35">
      <c r="A61" s="39"/>
      <c r="B61" s="491"/>
      <c r="C61" s="492"/>
      <c r="D61" s="492"/>
      <c r="E61" s="492"/>
      <c r="F61" s="492"/>
      <c r="G61" s="492"/>
      <c r="H61" s="492"/>
      <c r="I61" s="492"/>
      <c r="J61" s="492"/>
      <c r="K61" s="492"/>
      <c r="L61" s="493"/>
    </row>
    <row r="62" spans="1:18" s="146" customFormat="1" x14ac:dyDescent="0.35">
      <c r="A62" s="39"/>
      <c r="B62" s="491"/>
      <c r="C62" s="492"/>
      <c r="D62" s="492"/>
      <c r="E62" s="492"/>
      <c r="F62" s="492"/>
      <c r="G62" s="492"/>
      <c r="H62" s="492"/>
      <c r="I62" s="492"/>
      <c r="J62" s="492"/>
      <c r="K62" s="492"/>
      <c r="L62" s="493"/>
    </row>
    <row r="63" spans="1:18" s="147" customFormat="1" x14ac:dyDescent="0.35">
      <c r="A63" s="272"/>
      <c r="B63" s="273"/>
      <c r="C63" s="274"/>
      <c r="D63" s="274"/>
      <c r="E63" s="274"/>
      <c r="F63" s="274"/>
      <c r="G63" s="274"/>
      <c r="H63" s="274"/>
      <c r="I63" s="274"/>
      <c r="J63" s="274"/>
      <c r="K63" s="274"/>
      <c r="L63" s="275"/>
    </row>
    <row r="64" spans="1:18" s="8" customFormat="1" x14ac:dyDescent="0.35">
      <c r="A64" s="18"/>
      <c r="B64" s="25"/>
      <c r="C64" s="25"/>
      <c r="D64" s="26"/>
      <c r="E64" s="26"/>
      <c r="F64" s="26"/>
      <c r="G64" s="26"/>
      <c r="H64" s="26"/>
      <c r="I64" s="26"/>
      <c r="J64" s="26"/>
      <c r="K64" s="26"/>
      <c r="L64" s="26"/>
      <c r="O64" s="9"/>
      <c r="P64" s="9"/>
    </row>
    <row r="65" spans="1:16" s="7" customFormat="1" ht="14.15" customHeight="1" x14ac:dyDescent="0.35">
      <c r="A65" s="14"/>
      <c r="B65" s="532" t="str">
        <f>IF(Intro!$G$23="English",O65,P65)</f>
        <v>QUESTIONNAIRE DUE DATE</v>
      </c>
      <c r="C65" s="486" t="s">
        <v>595</v>
      </c>
      <c r="D65" s="486" t="s">
        <v>599</v>
      </c>
      <c r="E65" s="486" t="s">
        <v>599</v>
      </c>
      <c r="F65" s="486" t="s">
        <v>599</v>
      </c>
      <c r="G65" s="486"/>
      <c r="H65" s="486" t="s">
        <v>599</v>
      </c>
      <c r="I65" s="486" t="s">
        <v>599</v>
      </c>
      <c r="J65" s="486" t="s">
        <v>599</v>
      </c>
      <c r="K65" s="486" t="s">
        <v>599</v>
      </c>
      <c r="L65" s="487" t="s">
        <v>599</v>
      </c>
      <c r="M65" s="170"/>
      <c r="N65" s="245"/>
      <c r="O65" s="232" t="s">
        <v>1</v>
      </c>
      <c r="P65" s="232" t="s">
        <v>595</v>
      </c>
    </row>
    <row r="66" spans="1:16" s="10" customFormat="1" x14ac:dyDescent="0.35">
      <c r="A66" s="12"/>
      <c r="B66" s="27"/>
      <c r="C66" s="28"/>
      <c r="D66" s="29"/>
      <c r="E66" s="29"/>
      <c r="F66" s="29"/>
      <c r="G66" s="29"/>
      <c r="H66" s="29"/>
      <c r="I66" s="29"/>
      <c r="J66" s="29"/>
      <c r="K66" s="29"/>
      <c r="L66" s="30"/>
    </row>
    <row r="67" spans="1:16" s="147" customFormat="1" ht="15.75" customHeight="1" x14ac:dyDescent="0.35">
      <c r="A67" s="272"/>
      <c r="B67" s="241"/>
      <c r="D67" s="574" t="str">
        <f>IF(Intro!$G$23="English",Variables!B11,Variables!C11)</f>
        <v>January 15, 2026</v>
      </c>
      <c r="E67" s="575"/>
      <c r="F67" s="575"/>
      <c r="G67" s="575"/>
      <c r="H67" s="575"/>
      <c r="I67" s="575"/>
      <c r="J67" s="576"/>
      <c r="K67" s="29"/>
      <c r="L67" s="320"/>
      <c r="O67" s="160"/>
      <c r="P67" s="160"/>
    </row>
    <row r="68" spans="1:16" s="147" customFormat="1" ht="15.75" customHeight="1" x14ac:dyDescent="0.35">
      <c r="A68" s="272"/>
      <c r="B68" s="241"/>
      <c r="D68" s="577"/>
      <c r="E68" s="578"/>
      <c r="F68" s="578"/>
      <c r="G68" s="578"/>
      <c r="H68" s="578"/>
      <c r="I68" s="578"/>
      <c r="J68" s="579"/>
      <c r="K68" s="29"/>
      <c r="L68" s="320"/>
      <c r="O68" s="160"/>
      <c r="P68" s="160"/>
    </row>
    <row r="69" spans="1:16" s="147" customFormat="1" x14ac:dyDescent="0.35">
      <c r="A69" s="272"/>
      <c r="B69" s="273"/>
      <c r="C69" s="274"/>
      <c r="D69" s="274"/>
      <c r="E69" s="274"/>
      <c r="F69" s="274"/>
      <c r="G69" s="274"/>
      <c r="H69" s="274"/>
      <c r="I69" s="274"/>
      <c r="J69" s="274"/>
      <c r="K69" s="274"/>
      <c r="L69" s="275"/>
    </row>
    <row r="70" spans="1:16" s="8" customFormat="1" x14ac:dyDescent="0.35">
      <c r="A70" s="18"/>
      <c r="B70" s="25"/>
      <c r="C70" s="25"/>
      <c r="D70" s="26"/>
      <c r="E70" s="26"/>
      <c r="F70" s="26"/>
      <c r="G70" s="26"/>
      <c r="H70" s="26"/>
      <c r="I70" s="26"/>
      <c r="J70" s="26"/>
      <c r="K70" s="26"/>
      <c r="L70" s="26"/>
      <c r="O70" s="9"/>
      <c r="P70" s="9"/>
    </row>
    <row r="71" spans="1:16" s="7" customFormat="1" x14ac:dyDescent="0.35">
      <c r="A71" s="14"/>
      <c r="B71" s="518" t="str">
        <f>IF(Intro!$G$23="English",O71,P71)</f>
        <v>FAILURE TO COMPLETE QUESTIONNAIRE</v>
      </c>
      <c r="C71" s="519" t="str">
        <f>UPPER(IF(Intro!$G$23="English",P71,Q71))</f>
        <v>QUESTIONNAIRE NON REMPLI</v>
      </c>
      <c r="D71" s="519" t="str">
        <f>UPPER(IF(Intro!$G$23="English",Q71,R71))</f>
        <v/>
      </c>
      <c r="E71" s="519" t="str">
        <f>UPPER(IF(Intro!$G$23="English",R71,S71))</f>
        <v/>
      </c>
      <c r="F71" s="519"/>
      <c r="G71" s="519" t="str">
        <f>UPPER(IF(Intro!$G$23="English",S71,T71))</f>
        <v/>
      </c>
      <c r="H71" s="519" t="str">
        <f>UPPER(IF(Intro!$G$23="English",T71,U71))</f>
        <v/>
      </c>
      <c r="I71" s="519" t="str">
        <f>UPPER(IF(Intro!$G$23="English",U71,V71))</f>
        <v/>
      </c>
      <c r="J71" s="519" t="str">
        <f>UPPER(IF(Intro!$G$23="English",V71,W71))</f>
        <v/>
      </c>
      <c r="K71" s="519" t="str">
        <f>UPPER(IF(Intro!$G$23="English",W71,X71))</f>
        <v/>
      </c>
      <c r="L71" s="520" t="str">
        <f>UPPER(IF(Intro!$G$23="English",X71,Y71))</f>
        <v/>
      </c>
      <c r="M71" s="8"/>
      <c r="N71" s="19"/>
      <c r="O71" s="232" t="s">
        <v>596</v>
      </c>
      <c r="P71" s="232" t="s">
        <v>597</v>
      </c>
    </row>
    <row r="72" spans="1:16" s="10" customFormat="1" x14ac:dyDescent="0.35">
      <c r="A72" s="12"/>
      <c r="B72" s="27"/>
      <c r="C72" s="28"/>
      <c r="D72" s="29"/>
      <c r="E72" s="29"/>
      <c r="F72" s="29"/>
      <c r="G72" s="29"/>
      <c r="H72" s="29"/>
      <c r="I72" s="29"/>
      <c r="J72" s="29"/>
      <c r="K72" s="29"/>
      <c r="L72" s="30"/>
    </row>
    <row r="73" spans="1:16" s="147" customFormat="1" x14ac:dyDescent="0.35">
      <c r="A73" s="272"/>
      <c r="B73" s="525" t="str">
        <f>IF(Intro!$G$23="English",O73,P73)</f>
        <v>Failure to complete the questionnaire by the due date may result in the Tribunal issuing a production order, pursuant to section 17 of the Canadian International Trade Tribunal Act, to compel the production of a questionnaire response.</v>
      </c>
      <c r="C73" s="526"/>
      <c r="D73" s="526"/>
      <c r="E73" s="526"/>
      <c r="F73" s="526"/>
      <c r="G73" s="526"/>
      <c r="H73" s="526"/>
      <c r="I73" s="526"/>
      <c r="J73" s="526"/>
      <c r="K73" s="526"/>
      <c r="L73" s="527"/>
      <c r="O73" s="147" t="s">
        <v>262</v>
      </c>
      <c r="P73" s="147" t="s">
        <v>338</v>
      </c>
    </row>
    <row r="74" spans="1:16" s="147" customFormat="1" x14ac:dyDescent="0.35">
      <c r="A74" s="272"/>
      <c r="B74" s="525"/>
      <c r="C74" s="526"/>
      <c r="D74" s="526"/>
      <c r="E74" s="526"/>
      <c r="F74" s="526"/>
      <c r="G74" s="526"/>
      <c r="H74" s="526"/>
      <c r="I74" s="526"/>
      <c r="J74" s="526"/>
      <c r="K74" s="526"/>
      <c r="L74" s="527"/>
    </row>
    <row r="75" spans="1:16" s="147" customFormat="1" x14ac:dyDescent="0.35">
      <c r="A75" s="272"/>
      <c r="B75" s="273"/>
      <c r="C75" s="274"/>
      <c r="D75" s="274"/>
      <c r="E75" s="274"/>
      <c r="F75" s="274"/>
      <c r="G75" s="274"/>
      <c r="H75" s="274"/>
      <c r="I75" s="274"/>
      <c r="J75" s="274"/>
      <c r="K75" s="274"/>
      <c r="L75" s="275"/>
    </row>
    <row r="76" spans="1:16" s="8" customFormat="1" x14ac:dyDescent="0.35">
      <c r="A76" s="18"/>
      <c r="B76" s="25"/>
      <c r="C76" s="25"/>
      <c r="D76" s="26"/>
      <c r="E76" s="26"/>
      <c r="F76" s="26"/>
      <c r="G76" s="26"/>
      <c r="H76" s="26"/>
      <c r="I76" s="26"/>
      <c r="J76" s="26"/>
      <c r="K76" s="26"/>
      <c r="L76" s="26"/>
      <c r="O76" s="9"/>
      <c r="P76" s="9"/>
    </row>
    <row r="77" spans="1:16" x14ac:dyDescent="0.35">
      <c r="B77" s="518" t="str">
        <f>IF(Intro!$G$23="English",O77,P77)</f>
        <v>FIRM INFORMATION</v>
      </c>
      <c r="C77" s="519"/>
      <c r="D77" s="519"/>
      <c r="E77" s="519"/>
      <c r="F77" s="519"/>
      <c r="G77" s="519"/>
      <c r="H77" s="519"/>
      <c r="I77" s="519"/>
      <c r="J77" s="519"/>
      <c r="K77" s="519"/>
      <c r="L77" s="520"/>
      <c r="M77" s="147"/>
      <c r="O77" s="2" t="s">
        <v>5</v>
      </c>
      <c r="P77" s="2" t="s">
        <v>6</v>
      </c>
    </row>
    <row r="78" spans="1:16" s="10" customFormat="1" x14ac:dyDescent="0.35">
      <c r="A78" s="12"/>
      <c r="B78" s="27"/>
      <c r="C78" s="28"/>
      <c r="D78" s="29"/>
      <c r="E78" s="29"/>
      <c r="F78" s="29"/>
      <c r="G78" s="29"/>
      <c r="H78" s="29"/>
      <c r="I78" s="29"/>
      <c r="J78" s="29"/>
      <c r="K78" s="29"/>
      <c r="L78" s="30"/>
    </row>
    <row r="79" spans="1:16" s="10" customFormat="1" x14ac:dyDescent="0.35">
      <c r="A79" s="12"/>
      <c r="B79" s="542" t="str">
        <f>IF(Intro!$G$23="English",O79,P79)</f>
        <v>Firm Name (In English and French, if applicable)</v>
      </c>
      <c r="C79" s="543"/>
      <c r="D79" s="544"/>
      <c r="E79" s="548"/>
      <c r="F79" s="549"/>
      <c r="G79" s="549"/>
      <c r="H79" s="549"/>
      <c r="I79" s="549"/>
      <c r="J79" s="549"/>
      <c r="K79" s="549"/>
      <c r="L79" s="550"/>
      <c r="O79" s="11" t="s">
        <v>332</v>
      </c>
      <c r="P79" s="10" t="s">
        <v>333</v>
      </c>
    </row>
    <row r="80" spans="1:16" s="10" customFormat="1" x14ac:dyDescent="0.35">
      <c r="A80" s="12"/>
      <c r="B80" s="545"/>
      <c r="C80" s="546"/>
      <c r="D80" s="547"/>
      <c r="E80" s="551"/>
      <c r="F80" s="552"/>
      <c r="G80" s="552"/>
      <c r="H80" s="552"/>
      <c r="I80" s="552"/>
      <c r="J80" s="552"/>
      <c r="K80" s="552"/>
      <c r="L80" s="553"/>
      <c r="O80" s="11"/>
    </row>
    <row r="81" spans="1:16" s="10" customFormat="1" x14ac:dyDescent="0.35">
      <c r="A81" s="12"/>
      <c r="B81" s="542" t="str">
        <f>IF(Intro!$G$23="English",O81,P81)</f>
        <v>Firm Address</v>
      </c>
      <c r="C81" s="543"/>
      <c r="D81" s="544"/>
      <c r="E81" s="548"/>
      <c r="F81" s="549"/>
      <c r="G81" s="549"/>
      <c r="H81" s="549"/>
      <c r="I81" s="549"/>
      <c r="J81" s="549"/>
      <c r="K81" s="549"/>
      <c r="L81" s="550"/>
      <c r="O81" s="11" t="s">
        <v>7</v>
      </c>
      <c r="P81" s="10" t="s">
        <v>337</v>
      </c>
    </row>
    <row r="82" spans="1:16" s="10" customFormat="1" x14ac:dyDescent="0.35">
      <c r="A82" s="12"/>
      <c r="B82" s="545"/>
      <c r="C82" s="546"/>
      <c r="D82" s="547"/>
      <c r="E82" s="551"/>
      <c r="F82" s="552"/>
      <c r="G82" s="552"/>
      <c r="H82" s="552"/>
      <c r="I82" s="552"/>
      <c r="J82" s="552"/>
      <c r="K82" s="552"/>
      <c r="L82" s="553"/>
      <c r="O82" s="11"/>
    </row>
    <row r="83" spans="1:16" s="10" customFormat="1" x14ac:dyDescent="0.35">
      <c r="A83" s="12"/>
      <c r="B83" s="561" t="str">
        <f>IF(Intro!$G$23="English",O83,P83)</f>
        <v>Website Address</v>
      </c>
      <c r="C83" s="562"/>
      <c r="D83" s="562"/>
      <c r="E83" s="566"/>
      <c r="F83" s="566"/>
      <c r="G83" s="566"/>
      <c r="H83" s="566"/>
      <c r="I83" s="566"/>
      <c r="J83" s="566"/>
      <c r="K83" s="566"/>
      <c r="L83" s="567"/>
      <c r="O83" s="11" t="s">
        <v>9</v>
      </c>
      <c r="P83" s="10" t="s">
        <v>10</v>
      </c>
    </row>
    <row r="84" spans="1:16" s="10" customFormat="1" x14ac:dyDescent="0.35">
      <c r="A84" s="12"/>
      <c r="B84" s="563"/>
      <c r="C84" s="564"/>
      <c r="D84" s="564"/>
      <c r="E84" s="568"/>
      <c r="F84" s="568"/>
      <c r="G84" s="568"/>
      <c r="H84" s="568"/>
      <c r="I84" s="568"/>
      <c r="J84" s="568"/>
      <c r="K84" s="568"/>
      <c r="L84" s="569"/>
      <c r="O84" s="11"/>
    </row>
    <row r="85" spans="1:16" s="10" customFormat="1" x14ac:dyDescent="0.35">
      <c r="A85" s="12"/>
      <c r="B85" s="151"/>
      <c r="C85" s="152"/>
      <c r="D85" s="153"/>
      <c r="E85" s="153"/>
      <c r="F85" s="153"/>
      <c r="G85" s="153"/>
      <c r="H85" s="153"/>
      <c r="I85" s="153"/>
      <c r="J85" s="153"/>
      <c r="K85" s="153"/>
      <c r="L85" s="154"/>
    </row>
    <row r="86" spans="1:16" s="147" customFormat="1" x14ac:dyDescent="0.35">
      <c r="A86" s="272"/>
      <c r="B86" s="227" t="str">
        <f>IF(Intro!$G$23="English",O86,P86)</f>
        <v xml:space="preserve">If your firm has more than one location, facility or outlet, submit a consolidated response to the questionnaire.
</v>
      </c>
      <c r="C86" s="258"/>
      <c r="D86" s="258"/>
      <c r="E86" s="258"/>
      <c r="F86" s="258"/>
      <c r="G86" s="258"/>
      <c r="H86" s="258"/>
      <c r="I86" s="258"/>
      <c r="J86" s="258"/>
      <c r="K86" s="258"/>
      <c r="L86" s="259"/>
      <c r="O86" s="147" t="s">
        <v>307</v>
      </c>
      <c r="P86" s="147" t="s">
        <v>334</v>
      </c>
    </row>
    <row r="87" spans="1:16" s="10" customFormat="1" x14ac:dyDescent="0.35">
      <c r="A87" s="12"/>
      <c r="B87" s="561" t="str">
        <f>IF(Intro!$G$23="English",O87,P87)</f>
        <v>Provide the names and addresses of other locations, facilities, and outlets in Canada on behalf of which your company is responding.</v>
      </c>
      <c r="C87" s="562"/>
      <c r="D87" s="562"/>
      <c r="E87" s="566"/>
      <c r="F87" s="566"/>
      <c r="G87" s="566"/>
      <c r="H87" s="566"/>
      <c r="I87" s="566"/>
      <c r="J87" s="566"/>
      <c r="K87" s="566"/>
      <c r="L87" s="567"/>
      <c r="M87" s="147"/>
      <c r="O87" s="11" t="s">
        <v>11</v>
      </c>
      <c r="P87" s="10" t="s">
        <v>335</v>
      </c>
    </row>
    <row r="88" spans="1:16" s="10" customFormat="1" x14ac:dyDescent="0.35">
      <c r="A88" s="12"/>
      <c r="B88" s="570"/>
      <c r="C88" s="571"/>
      <c r="D88" s="571"/>
      <c r="E88" s="572"/>
      <c r="F88" s="572"/>
      <c r="G88" s="572"/>
      <c r="H88" s="572"/>
      <c r="I88" s="572"/>
      <c r="J88" s="572"/>
      <c r="K88" s="572"/>
      <c r="L88" s="573"/>
      <c r="M88" s="147"/>
      <c r="O88" s="11"/>
    </row>
    <row r="89" spans="1:16" s="10" customFormat="1" x14ac:dyDescent="0.35">
      <c r="A89" s="12"/>
      <c r="B89" s="570"/>
      <c r="C89" s="571"/>
      <c r="D89" s="571"/>
      <c r="E89" s="572"/>
      <c r="F89" s="572"/>
      <c r="G89" s="572"/>
      <c r="H89" s="572"/>
      <c r="I89" s="572"/>
      <c r="J89" s="572"/>
      <c r="K89" s="572"/>
      <c r="L89" s="573"/>
      <c r="M89" s="147"/>
      <c r="O89" s="11"/>
    </row>
    <row r="90" spans="1:16" s="10" customFormat="1" x14ac:dyDescent="0.35">
      <c r="A90" s="12"/>
      <c r="B90" s="570"/>
      <c r="C90" s="571"/>
      <c r="D90" s="571"/>
      <c r="E90" s="572"/>
      <c r="F90" s="572"/>
      <c r="G90" s="572"/>
      <c r="H90" s="572"/>
      <c r="I90" s="572"/>
      <c r="J90" s="572"/>
      <c r="K90" s="572"/>
      <c r="L90" s="573"/>
      <c r="M90" s="147"/>
      <c r="O90" s="11"/>
    </row>
    <row r="91" spans="1:16" s="10" customFormat="1" x14ac:dyDescent="0.35">
      <c r="A91" s="12"/>
      <c r="B91" s="570"/>
      <c r="C91" s="571"/>
      <c r="D91" s="571"/>
      <c r="E91" s="572"/>
      <c r="F91" s="572"/>
      <c r="G91" s="572"/>
      <c r="H91" s="572"/>
      <c r="I91" s="572"/>
      <c r="J91" s="572"/>
      <c r="K91" s="572"/>
      <c r="L91" s="573"/>
      <c r="M91" s="147"/>
      <c r="O91" s="11"/>
    </row>
    <row r="92" spans="1:16" s="10" customFormat="1" x14ac:dyDescent="0.35">
      <c r="A92" s="12"/>
      <c r="B92" s="570"/>
      <c r="C92" s="571"/>
      <c r="D92" s="571"/>
      <c r="E92" s="572"/>
      <c r="F92" s="572"/>
      <c r="G92" s="572"/>
      <c r="H92" s="572"/>
      <c r="I92" s="572"/>
      <c r="J92" s="572"/>
      <c r="K92" s="572"/>
      <c r="L92" s="573"/>
      <c r="M92" s="147"/>
      <c r="O92" s="11"/>
    </row>
    <row r="93" spans="1:16" s="10" customFormat="1" x14ac:dyDescent="0.35">
      <c r="A93" s="12"/>
      <c r="B93" s="570"/>
      <c r="C93" s="571"/>
      <c r="D93" s="571"/>
      <c r="E93" s="572"/>
      <c r="F93" s="572"/>
      <c r="G93" s="572"/>
      <c r="H93" s="572"/>
      <c r="I93" s="572"/>
      <c r="J93" s="572"/>
      <c r="K93" s="572"/>
      <c r="L93" s="573"/>
      <c r="M93" s="147"/>
      <c r="O93" s="11"/>
    </row>
    <row r="94" spans="1:16" s="10" customFormat="1" x14ac:dyDescent="0.35">
      <c r="A94" s="12"/>
      <c r="B94" s="570"/>
      <c r="C94" s="571"/>
      <c r="D94" s="571"/>
      <c r="E94" s="572"/>
      <c r="F94" s="572"/>
      <c r="G94" s="572"/>
      <c r="H94" s="572"/>
      <c r="I94" s="572"/>
      <c r="J94" s="572"/>
      <c r="K94" s="572"/>
      <c r="L94" s="573"/>
      <c r="M94" s="147"/>
      <c r="O94" s="11"/>
    </row>
    <row r="95" spans="1:16" s="10" customFormat="1" x14ac:dyDescent="0.35">
      <c r="A95" s="12"/>
      <c r="B95" s="570"/>
      <c r="C95" s="571"/>
      <c r="D95" s="571"/>
      <c r="E95" s="572"/>
      <c r="F95" s="572"/>
      <c r="G95" s="572"/>
      <c r="H95" s="572"/>
      <c r="I95" s="572"/>
      <c r="J95" s="572"/>
      <c r="K95" s="572"/>
      <c r="L95" s="573"/>
      <c r="M95" s="147"/>
      <c r="O95" s="11"/>
    </row>
    <row r="96" spans="1:16" s="10" customFormat="1" x14ac:dyDescent="0.35">
      <c r="A96" s="12"/>
      <c r="B96" s="563"/>
      <c r="C96" s="564"/>
      <c r="D96" s="564"/>
      <c r="E96" s="568"/>
      <c r="F96" s="568"/>
      <c r="G96" s="568"/>
      <c r="H96" s="568"/>
      <c r="I96" s="568"/>
      <c r="J96" s="568"/>
      <c r="K96" s="568"/>
      <c r="L96" s="569"/>
      <c r="M96" s="147"/>
      <c r="O96" s="11"/>
    </row>
    <row r="97" spans="1:16" s="147" customFormat="1" x14ac:dyDescent="0.35">
      <c r="A97" s="272"/>
      <c r="B97" s="273"/>
      <c r="C97" s="274"/>
      <c r="D97" s="274"/>
      <c r="E97" s="274"/>
      <c r="F97" s="274"/>
      <c r="G97" s="274"/>
      <c r="H97" s="274"/>
      <c r="I97" s="274"/>
      <c r="J97" s="274"/>
      <c r="K97" s="274"/>
      <c r="L97" s="275"/>
    </row>
    <row r="99" spans="1:16" x14ac:dyDescent="0.35">
      <c r="B99" s="518" t="str">
        <f>IF(Intro!$G$23="English",O99,P99)</f>
        <v>CERTIFICATION</v>
      </c>
      <c r="C99" s="519"/>
      <c r="D99" s="519"/>
      <c r="E99" s="519"/>
      <c r="F99" s="519"/>
      <c r="G99" s="519"/>
      <c r="H99" s="519"/>
      <c r="I99" s="519"/>
      <c r="J99" s="519"/>
      <c r="K99" s="519"/>
      <c r="L99" s="520"/>
      <c r="M99" s="147"/>
      <c r="O99" s="2" t="s">
        <v>3</v>
      </c>
      <c r="P99" s="2" t="s">
        <v>4</v>
      </c>
    </row>
    <row r="100" spans="1:16" s="10" customFormat="1" x14ac:dyDescent="0.35">
      <c r="A100" s="12"/>
      <c r="B100" s="27"/>
      <c r="C100" s="28"/>
      <c r="D100" s="29"/>
      <c r="E100" s="29"/>
      <c r="F100" s="29"/>
      <c r="G100" s="29"/>
      <c r="H100" s="29"/>
      <c r="I100" s="29"/>
      <c r="J100" s="29"/>
      <c r="K100" s="29"/>
      <c r="L100" s="30"/>
    </row>
    <row r="101" spans="1:16" s="147" customFormat="1" x14ac:dyDescent="0.35">
      <c r="A101" s="272"/>
      <c r="B101" s="525" t="str">
        <f>IF(Intro!$G$23="English",O101,P101)</f>
        <v xml:space="preserve">The undersigned certifies that the information supplied herein is complete and correct to the best of their knowledge and belief.
</v>
      </c>
      <c r="C101" s="526"/>
      <c r="D101" s="526"/>
      <c r="E101" s="526"/>
      <c r="F101" s="526"/>
      <c r="G101" s="526"/>
      <c r="H101" s="526"/>
      <c r="I101" s="526"/>
      <c r="J101" s="526"/>
      <c r="K101" s="526"/>
      <c r="L101" s="527"/>
      <c r="O101" s="147" t="s">
        <v>498</v>
      </c>
      <c r="P101" s="147" t="s">
        <v>499</v>
      </c>
    </row>
    <row r="102" spans="1:16" s="147" customFormat="1" x14ac:dyDescent="0.35">
      <c r="A102" s="272"/>
      <c r="B102" s="241"/>
      <c r="C102" s="228"/>
      <c r="D102" s="228"/>
      <c r="E102" s="228"/>
      <c r="F102" s="228"/>
      <c r="G102" s="228"/>
      <c r="H102" s="228"/>
      <c r="I102" s="228"/>
      <c r="J102" s="228"/>
      <c r="K102" s="228"/>
      <c r="L102" s="229"/>
    </row>
    <row r="103" spans="1:16" s="10" customFormat="1" x14ac:dyDescent="0.35">
      <c r="A103" s="12"/>
      <c r="B103" s="542" t="str">
        <f>IF(Intro!$G$23="English",O103,P103)</f>
        <v>Name of Authorized Official</v>
      </c>
      <c r="C103" s="543"/>
      <c r="D103" s="544"/>
      <c r="E103" s="548"/>
      <c r="F103" s="549"/>
      <c r="G103" s="549"/>
      <c r="H103" s="549"/>
      <c r="I103" s="549"/>
      <c r="J103" s="549"/>
      <c r="K103" s="549"/>
      <c r="L103" s="550"/>
      <c r="O103" s="11" t="s">
        <v>12</v>
      </c>
      <c r="P103" s="10" t="s">
        <v>13</v>
      </c>
    </row>
    <row r="104" spans="1:16" s="10" customFormat="1" x14ac:dyDescent="0.35">
      <c r="A104" s="12"/>
      <c r="B104" s="545"/>
      <c r="C104" s="546"/>
      <c r="D104" s="547"/>
      <c r="E104" s="551"/>
      <c r="F104" s="552"/>
      <c r="G104" s="552"/>
      <c r="H104" s="552"/>
      <c r="I104" s="552"/>
      <c r="J104" s="552"/>
      <c r="K104" s="552"/>
      <c r="L104" s="553"/>
      <c r="O104" s="11"/>
    </row>
    <row r="105" spans="1:16" s="10" customFormat="1" x14ac:dyDescent="0.35">
      <c r="A105" s="12"/>
      <c r="B105" s="542" t="str">
        <f>IF(Intro!$G$23="English",O105,P105)</f>
        <v>Title of Authorized Official</v>
      </c>
      <c r="C105" s="543"/>
      <c r="D105" s="544"/>
      <c r="E105" s="548"/>
      <c r="F105" s="549"/>
      <c r="G105" s="549"/>
      <c r="H105" s="549"/>
      <c r="I105" s="549"/>
      <c r="J105" s="549"/>
      <c r="K105" s="549"/>
      <c r="L105" s="550"/>
      <c r="O105" s="11" t="s">
        <v>14</v>
      </c>
      <c r="P105" s="10" t="s">
        <v>15</v>
      </c>
    </row>
    <row r="106" spans="1:16" s="10" customFormat="1" x14ac:dyDescent="0.35">
      <c r="A106" s="12"/>
      <c r="B106" s="545"/>
      <c r="C106" s="546"/>
      <c r="D106" s="547"/>
      <c r="E106" s="551"/>
      <c r="F106" s="552"/>
      <c r="G106" s="552"/>
      <c r="H106" s="552"/>
      <c r="I106" s="552"/>
      <c r="J106" s="552"/>
      <c r="K106" s="552"/>
      <c r="L106" s="553"/>
      <c r="O106" s="11"/>
    </row>
    <row r="107" spans="1:16" s="10" customFormat="1" x14ac:dyDescent="0.35">
      <c r="A107" s="12"/>
      <c r="B107" s="542" t="str">
        <f>IF(Intro!$G$23="English",O107,P107)</f>
        <v>E-mail Address</v>
      </c>
      <c r="C107" s="543"/>
      <c r="D107" s="544"/>
      <c r="E107" s="548"/>
      <c r="F107" s="549"/>
      <c r="G107" s="549"/>
      <c r="H107" s="549"/>
      <c r="I107" s="549"/>
      <c r="J107" s="549"/>
      <c r="K107" s="549"/>
      <c r="L107" s="550"/>
      <c r="O107" s="11" t="s">
        <v>107</v>
      </c>
      <c r="P107" s="10" t="s">
        <v>363</v>
      </c>
    </row>
    <row r="108" spans="1:16" s="10" customFormat="1" x14ac:dyDescent="0.35">
      <c r="A108" s="12"/>
      <c r="B108" s="545"/>
      <c r="C108" s="546"/>
      <c r="D108" s="547"/>
      <c r="E108" s="551"/>
      <c r="F108" s="552"/>
      <c r="G108" s="552"/>
      <c r="H108" s="552"/>
      <c r="I108" s="552"/>
      <c r="J108" s="552"/>
      <c r="K108" s="552"/>
      <c r="L108" s="553"/>
      <c r="O108" s="11"/>
    </row>
    <row r="109" spans="1:16" s="10" customFormat="1" x14ac:dyDescent="0.35">
      <c r="A109" s="12"/>
      <c r="B109" s="542" t="str">
        <f>IF(Intro!$G$23="English",O109,P109)</f>
        <v>Telephone</v>
      </c>
      <c r="C109" s="543"/>
      <c r="D109" s="544"/>
      <c r="E109" s="548"/>
      <c r="F109" s="549"/>
      <c r="G109" s="549"/>
      <c r="H109" s="549"/>
      <c r="I109" s="549"/>
      <c r="J109" s="549"/>
      <c r="K109" s="549"/>
      <c r="L109" s="550"/>
      <c r="O109" s="11" t="s">
        <v>16</v>
      </c>
      <c r="P109" s="10" t="s">
        <v>17</v>
      </c>
    </row>
    <row r="110" spans="1:16" s="10" customFormat="1" x14ac:dyDescent="0.35">
      <c r="A110" s="12"/>
      <c r="B110" s="545"/>
      <c r="C110" s="546"/>
      <c r="D110" s="547"/>
      <c r="E110" s="551"/>
      <c r="F110" s="552"/>
      <c r="G110" s="552"/>
      <c r="H110" s="552"/>
      <c r="I110" s="552"/>
      <c r="J110" s="552"/>
      <c r="K110" s="552"/>
      <c r="L110" s="553"/>
      <c r="O110" s="11"/>
    </row>
    <row r="111" spans="1:16" s="10" customFormat="1" x14ac:dyDescent="0.35">
      <c r="A111" s="12"/>
      <c r="B111" s="561" t="s">
        <v>108</v>
      </c>
      <c r="C111" s="562"/>
      <c r="D111" s="562"/>
      <c r="E111" s="565"/>
      <c r="F111" s="566"/>
      <c r="G111" s="566"/>
      <c r="H111" s="566"/>
      <c r="I111" s="566"/>
      <c r="J111" s="566"/>
      <c r="K111" s="566"/>
      <c r="L111" s="567"/>
      <c r="M111" s="147"/>
      <c r="O111" s="11"/>
    </row>
    <row r="112" spans="1:16" s="10" customFormat="1" x14ac:dyDescent="0.35">
      <c r="A112" s="12"/>
      <c r="B112" s="563"/>
      <c r="C112" s="564"/>
      <c r="D112" s="564"/>
      <c r="E112" s="568"/>
      <c r="F112" s="568"/>
      <c r="G112" s="568"/>
      <c r="H112" s="568"/>
      <c r="I112" s="568"/>
      <c r="J112" s="568"/>
      <c r="K112" s="568"/>
      <c r="L112" s="569"/>
      <c r="M112" s="147"/>
      <c r="O112" s="11"/>
    </row>
    <row r="113" spans="1:16" s="147" customFormat="1" x14ac:dyDescent="0.35">
      <c r="A113" s="272"/>
      <c r="B113" s="241"/>
      <c r="C113" s="228"/>
      <c r="D113" s="228"/>
      <c r="E113" s="228"/>
      <c r="F113" s="228"/>
      <c r="G113" s="228"/>
      <c r="H113" s="228"/>
      <c r="I113" s="228"/>
      <c r="J113" s="228"/>
      <c r="K113" s="228"/>
      <c r="L113" s="229"/>
    </row>
    <row r="114" spans="1:16" s="10" customFormat="1" ht="21" x14ac:dyDescent="0.35">
      <c r="A114" s="12"/>
      <c r="B114" s="557" t="str">
        <f>IF(Intro!$G$23="English",O114,P114)</f>
        <v>I understand that checking this box constitutes my legally binding signature.</v>
      </c>
      <c r="C114" s="558"/>
      <c r="D114" s="558"/>
      <c r="E114" s="558"/>
      <c r="F114" s="558"/>
      <c r="G114" s="558"/>
      <c r="H114" s="558"/>
      <c r="I114" s="559"/>
      <c r="J114" s="343"/>
      <c r="K114" s="149"/>
      <c r="L114" s="150"/>
      <c r="O114" s="11" t="s">
        <v>98</v>
      </c>
      <c r="P114" s="10" t="s">
        <v>99</v>
      </c>
    </row>
    <row r="115" spans="1:16" s="147" customFormat="1" x14ac:dyDescent="0.35">
      <c r="A115" s="272"/>
      <c r="B115" s="273"/>
      <c r="C115" s="274"/>
      <c r="D115" s="274"/>
      <c r="E115" s="274"/>
      <c r="F115" s="274"/>
      <c r="G115" s="274"/>
      <c r="H115" s="274"/>
      <c r="I115" s="274"/>
      <c r="J115" s="274"/>
      <c r="K115" s="274"/>
      <c r="L115" s="275"/>
    </row>
    <row r="116" spans="1:16" s="8" customFormat="1" x14ac:dyDescent="0.35">
      <c r="A116" s="18"/>
      <c r="B116" s="25"/>
      <c r="C116" s="25"/>
      <c r="D116" s="26"/>
      <c r="E116" s="26"/>
      <c r="F116" s="26"/>
      <c r="G116" s="26"/>
      <c r="H116" s="26"/>
      <c r="I116" s="26"/>
      <c r="J116" s="26"/>
      <c r="K116" s="26"/>
      <c r="L116" s="26"/>
      <c r="O116" s="9"/>
      <c r="P116" s="9"/>
    </row>
    <row r="117" spans="1:16" s="7" customFormat="1" x14ac:dyDescent="0.35">
      <c r="A117" s="14"/>
      <c r="B117" s="518" t="str">
        <f>UPPER(IF(Intro!$G$23="English",O117,P117))</f>
        <v>SUBMITTING THE QUESTIONNAIRE RESPONSE</v>
      </c>
      <c r="C117" s="519" t="str">
        <f>UPPER(IF(Intro!$G$23="English",P117,Q117))</f>
        <v>TRANSMISSION DU QUESTIONNAIRE REMPLI</v>
      </c>
      <c r="D117" s="519" t="str">
        <f>UPPER(IF(Intro!$G$23="English",Q117,R117))</f>
        <v/>
      </c>
      <c r="E117" s="519" t="str">
        <f>UPPER(IF(Intro!$G$23="English",R117,S117))</f>
        <v/>
      </c>
      <c r="F117" s="519"/>
      <c r="G117" s="519" t="str">
        <f>UPPER(IF(Intro!$G$23="English",S117,T117))</f>
        <v/>
      </c>
      <c r="H117" s="519" t="str">
        <f>UPPER(IF(Intro!$G$23="English",T117,U117))</f>
        <v/>
      </c>
      <c r="I117" s="519" t="str">
        <f>UPPER(IF(Intro!$G$23="English",U117,V117))</f>
        <v/>
      </c>
      <c r="J117" s="519" t="str">
        <f>UPPER(IF(Intro!$G$23="English",V117,W117))</f>
        <v/>
      </c>
      <c r="K117" s="519" t="str">
        <f>UPPER(IF(Intro!$G$23="English",W117,X117))</f>
        <v/>
      </c>
      <c r="L117" s="520" t="str">
        <f>UPPER(IF(Intro!$G$23="English",X117,Y117))</f>
        <v/>
      </c>
      <c r="M117" s="8"/>
      <c r="N117" s="19"/>
      <c r="O117" s="15" t="s">
        <v>105</v>
      </c>
      <c r="P117" s="15" t="s">
        <v>106</v>
      </c>
    </row>
    <row r="118" spans="1:16" s="10" customFormat="1" x14ac:dyDescent="0.35">
      <c r="A118" s="12"/>
      <c r="B118" s="27"/>
      <c r="C118" s="28"/>
      <c r="D118" s="29"/>
      <c r="E118" s="29"/>
      <c r="F118" s="29"/>
      <c r="G118" s="29"/>
      <c r="H118" s="29"/>
      <c r="I118" s="29"/>
      <c r="J118" s="29"/>
      <c r="K118" s="29"/>
      <c r="L118" s="30"/>
    </row>
    <row r="119" spans="1:16" s="147" customFormat="1" x14ac:dyDescent="0.35">
      <c r="A119" s="272"/>
      <c r="B119" s="525" t="str">
        <f>IF(Intro!$G$23="English",O119,P119)</f>
        <v>The completed questionnaire can be submitted using one of the following methods:</v>
      </c>
      <c r="C119" s="526"/>
      <c r="D119" s="526"/>
      <c r="E119" s="526"/>
      <c r="F119" s="526"/>
      <c r="G119" s="526"/>
      <c r="H119" s="526"/>
      <c r="I119" s="526"/>
      <c r="J119" s="526"/>
      <c r="K119" s="526"/>
      <c r="L119" s="527"/>
      <c r="O119" s="147" t="s">
        <v>266</v>
      </c>
      <c r="P119" s="147" t="s">
        <v>2</v>
      </c>
    </row>
    <row r="120" spans="1:16" s="147" customFormat="1" x14ac:dyDescent="0.35">
      <c r="A120" s="272"/>
      <c r="B120" s="554" t="str">
        <f>IF($G$23="English",HYPERLINK("https://e-filing-depot-electronique.citt-tcce.gc.ca/submitNonRegisteredUser-eng.aspx","1. Secure E-filing service;"),IF($G$23="Français",HYPERLINK("https://e-filing-depot-electronique.citt-tcce.gc.ca/submitNonRegisteredUser-fra.aspx?","1. Service sécurisé de dépôt électronique;"),""))</f>
        <v>1. Secure E-filing service;</v>
      </c>
      <c r="C120" s="555"/>
      <c r="D120" s="555"/>
      <c r="E120" s="555"/>
      <c r="F120" s="555"/>
      <c r="G120" s="555"/>
      <c r="H120" s="555"/>
      <c r="I120" s="555"/>
      <c r="J120" s="555"/>
      <c r="K120" s="555"/>
      <c r="L120" s="556"/>
    </row>
    <row r="121" spans="1:16" s="147" customFormat="1" x14ac:dyDescent="0.35">
      <c r="A121" s="272"/>
      <c r="B121" s="533" t="str">
        <f>IF(Intro!$G$23="English",O121,P121)</f>
        <v xml:space="preserve">When submitting the completed questionnaire using the secure E-filing service, designate the questionnaire as confidential. Note that the information in the public (blue) tabs in your questionnaire will be treated as public information.
</v>
      </c>
      <c r="C121" s="534"/>
      <c r="D121" s="534"/>
      <c r="E121" s="534"/>
      <c r="F121" s="534"/>
      <c r="G121" s="534"/>
      <c r="H121" s="534"/>
      <c r="I121" s="534"/>
      <c r="J121" s="534"/>
      <c r="K121" s="534"/>
      <c r="L121" s="535"/>
      <c r="O121" s="147" t="s">
        <v>305</v>
      </c>
      <c r="P121" s="147" t="s">
        <v>651</v>
      </c>
    </row>
    <row r="122" spans="1:16" s="147" customFormat="1" x14ac:dyDescent="0.35">
      <c r="A122" s="272"/>
      <c r="B122" s="533"/>
      <c r="C122" s="534"/>
      <c r="D122" s="534"/>
      <c r="E122" s="534"/>
      <c r="F122" s="534"/>
      <c r="G122" s="534"/>
      <c r="H122" s="534"/>
      <c r="I122" s="534"/>
      <c r="J122" s="534"/>
      <c r="K122" s="534"/>
      <c r="L122" s="535"/>
    </row>
    <row r="123" spans="1:16" s="147" customFormat="1" x14ac:dyDescent="0.35">
      <c r="A123" s="272"/>
      <c r="B123" s="539" t="str">
        <f>IF(Intro!$G$23="English",O123,P123)</f>
        <v>2. E-mail to citt-tcce@tribunal.gc.ca if you accept the associated risks and you are filing information that belongs to your firm only.</v>
      </c>
      <c r="C123" s="540"/>
      <c r="D123" s="540"/>
      <c r="E123" s="540"/>
      <c r="F123" s="540"/>
      <c r="G123" s="540"/>
      <c r="H123" s="540"/>
      <c r="I123" s="540"/>
      <c r="J123" s="540"/>
      <c r="K123" s="540"/>
      <c r="L123" s="541"/>
      <c r="O123" s="147" t="s">
        <v>486</v>
      </c>
      <c r="P123" s="147" t="s">
        <v>571</v>
      </c>
    </row>
    <row r="124" spans="1:16" s="147" customFormat="1" x14ac:dyDescent="0.35">
      <c r="A124" s="272"/>
      <c r="B124" s="273"/>
      <c r="C124" s="274"/>
      <c r="D124" s="274"/>
      <c r="E124" s="274"/>
      <c r="F124" s="274"/>
      <c r="G124" s="274"/>
      <c r="H124" s="274"/>
      <c r="I124" s="274"/>
      <c r="J124" s="274"/>
      <c r="K124" s="274"/>
      <c r="L124" s="275"/>
    </row>
    <row r="126" spans="1:16" s="7" customFormat="1" x14ac:dyDescent="0.35">
      <c r="A126" s="14"/>
      <c r="B126" s="518" t="s">
        <v>598</v>
      </c>
      <c r="C126" s="519" t="s">
        <v>598</v>
      </c>
      <c r="D126" s="519" t="s">
        <v>599</v>
      </c>
      <c r="E126" s="519" t="s">
        <v>599</v>
      </c>
      <c r="F126" s="519"/>
      <c r="G126" s="519" t="s">
        <v>599</v>
      </c>
      <c r="H126" s="519" t="s">
        <v>599</v>
      </c>
      <c r="I126" s="519" t="s">
        <v>599</v>
      </c>
      <c r="J126" s="519" t="s">
        <v>599</v>
      </c>
      <c r="K126" s="519" t="s">
        <v>599</v>
      </c>
      <c r="L126" s="520" t="s">
        <v>599</v>
      </c>
      <c r="M126" s="8"/>
      <c r="N126" s="19"/>
      <c r="O126" s="15"/>
      <c r="P126" s="15"/>
    </row>
    <row r="127" spans="1:16" s="10" customFormat="1" x14ac:dyDescent="0.35">
      <c r="A127" s="12"/>
      <c r="B127" s="27"/>
      <c r="C127" s="28"/>
      <c r="D127" s="29"/>
      <c r="E127" s="29"/>
      <c r="F127" s="29"/>
      <c r="G127" s="29"/>
      <c r="H127" s="29"/>
      <c r="I127" s="29"/>
      <c r="J127" s="29"/>
      <c r="K127" s="29"/>
      <c r="L127" s="30"/>
    </row>
    <row r="128" spans="1:16" s="147" customFormat="1" x14ac:dyDescent="0.35">
      <c r="A128" s="272"/>
      <c r="B128" s="525" t="str">
        <f>IF(Intro!$G$23="English",O128,P128)</f>
        <v xml:space="preserve">Questions relating to this questionnaire should be directed to:
</v>
      </c>
      <c r="C128" s="526"/>
      <c r="D128" s="526"/>
      <c r="E128" s="526"/>
      <c r="F128" s="526"/>
      <c r="G128" s="526"/>
      <c r="H128" s="526"/>
      <c r="I128" s="526"/>
      <c r="J128" s="526"/>
      <c r="K128" s="526"/>
      <c r="L128" s="527"/>
      <c r="O128" s="147" t="s">
        <v>330</v>
      </c>
      <c r="P128" s="147" t="s">
        <v>331</v>
      </c>
    </row>
    <row r="129" spans="1:15" s="147" customFormat="1" x14ac:dyDescent="0.35">
      <c r="A129" s="272"/>
      <c r="B129" s="253"/>
      <c r="C129" s="254"/>
      <c r="D129" s="254"/>
      <c r="E129" s="254"/>
      <c r="F129" s="254"/>
      <c r="G129" s="254"/>
      <c r="H129" s="254"/>
      <c r="I129" s="254"/>
      <c r="J129" s="254"/>
      <c r="K129" s="254"/>
      <c r="L129" s="255"/>
    </row>
    <row r="130" spans="1:15" s="10" customFormat="1" x14ac:dyDescent="0.35">
      <c r="A130" s="12"/>
      <c r="B130" s="536" t="str">
        <f>Variables!B13</f>
        <v>Paula Place</v>
      </c>
      <c r="C130" s="537"/>
      <c r="D130" s="537"/>
      <c r="E130" s="537" t="str">
        <f>Variables!C13</f>
        <v>paula.place@tribunal.gc.ca</v>
      </c>
      <c r="F130" s="537"/>
      <c r="G130" s="537"/>
      <c r="H130" s="537"/>
      <c r="I130" s="537"/>
      <c r="J130" s="537" t="str">
        <f>Variables!D13</f>
        <v>343-574-3196</v>
      </c>
      <c r="K130" s="537"/>
      <c r="L130" s="538"/>
      <c r="O130" s="11"/>
    </row>
    <row r="131" spans="1:15" s="10" customFormat="1" x14ac:dyDescent="0.35">
      <c r="A131" s="12"/>
      <c r="B131" s="536" t="str">
        <f>Variables!B14</f>
        <v>François Thivierge</v>
      </c>
      <c r="C131" s="537"/>
      <c r="D131" s="537"/>
      <c r="E131" s="537" t="str">
        <f>Variables!C14</f>
        <v xml:space="preserve">francois.thivierge@tribunal.gc.ca </v>
      </c>
      <c r="F131" s="537"/>
      <c r="G131" s="537"/>
      <c r="H131" s="537"/>
      <c r="I131" s="537"/>
      <c r="J131" s="537" t="str">
        <f>Variables!D14</f>
        <v>343-550-4453</v>
      </c>
      <c r="K131" s="537"/>
      <c r="L131" s="538"/>
      <c r="O131" s="11"/>
    </row>
    <row r="132" spans="1:15" s="147" customFormat="1" x14ac:dyDescent="0.35">
      <c r="A132" s="272"/>
      <c r="B132" s="273"/>
      <c r="C132" s="274"/>
      <c r="D132" s="274"/>
      <c r="E132" s="274"/>
      <c r="F132" s="274"/>
      <c r="G132" s="274"/>
      <c r="H132" s="274"/>
      <c r="I132" s="274"/>
      <c r="J132" s="274"/>
      <c r="K132" s="274"/>
      <c r="L132" s="275"/>
    </row>
  </sheetData>
  <mergeCells count="67">
    <mergeCell ref="O9:P19"/>
    <mergeCell ref="B73:L74"/>
    <mergeCell ref="B111:D112"/>
    <mergeCell ref="E111:L112"/>
    <mergeCell ref="B79:D80"/>
    <mergeCell ref="E79:L80"/>
    <mergeCell ref="B81:D82"/>
    <mergeCell ref="E81:L82"/>
    <mergeCell ref="B101:L101"/>
    <mergeCell ref="B83:D84"/>
    <mergeCell ref="E83:L84"/>
    <mergeCell ref="B87:D96"/>
    <mergeCell ref="E87:L96"/>
    <mergeCell ref="B99:L99"/>
    <mergeCell ref="B77:L77"/>
    <mergeCell ref="D67:J68"/>
    <mergeCell ref="B123:L123"/>
    <mergeCell ref="B103:D104"/>
    <mergeCell ref="E103:L104"/>
    <mergeCell ref="B105:D106"/>
    <mergeCell ref="B107:D108"/>
    <mergeCell ref="B109:D110"/>
    <mergeCell ref="E105:L106"/>
    <mergeCell ref="E107:L108"/>
    <mergeCell ref="E109:L110"/>
    <mergeCell ref="B117:L117"/>
    <mergeCell ref="B119:L119"/>
    <mergeCell ref="B120:L120"/>
    <mergeCell ref="B114:I114"/>
    <mergeCell ref="B130:D130"/>
    <mergeCell ref="E130:I130"/>
    <mergeCell ref="J130:L130"/>
    <mergeCell ref="B131:D131"/>
    <mergeCell ref="E131:I131"/>
    <mergeCell ref="J131:L131"/>
    <mergeCell ref="B10:F19"/>
    <mergeCell ref="B126:L126"/>
    <mergeCell ref="B128:L128"/>
    <mergeCell ref="B4:L4"/>
    <mergeCell ref="B5:L5"/>
    <mergeCell ref="B38:L38"/>
    <mergeCell ref="B8:L8"/>
    <mergeCell ref="B27:L27"/>
    <mergeCell ref="B29:L29"/>
    <mergeCell ref="B23:F24"/>
    <mergeCell ref="H23:L24"/>
    <mergeCell ref="B30:L30"/>
    <mergeCell ref="B71:L71"/>
    <mergeCell ref="B65:L65"/>
    <mergeCell ref="B43:L43"/>
    <mergeCell ref="B121:L122"/>
    <mergeCell ref="H10:L19"/>
    <mergeCell ref="B6:L6"/>
    <mergeCell ref="B41:L41"/>
    <mergeCell ref="B53:L53"/>
    <mergeCell ref="B55:L62"/>
    <mergeCell ref="G23:G24"/>
    <mergeCell ref="C31:K36"/>
    <mergeCell ref="B46:C47"/>
    <mergeCell ref="B48:C51"/>
    <mergeCell ref="D46:E47"/>
    <mergeCell ref="D48:E51"/>
    <mergeCell ref="D45:E45"/>
    <mergeCell ref="F46:L47"/>
    <mergeCell ref="F48:L51"/>
    <mergeCell ref="F45:L45"/>
    <mergeCell ref="B21:L21"/>
  </mergeCells>
  <dataValidations count="3">
    <dataValidation type="list" allowBlank="1" showInputMessage="1" showErrorMessage="1" sqref="J114" xr:uid="{EB39B09B-D0F1-436F-B804-013D0C460A66}">
      <formula1>"X"</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87:E92 E83 E79 E81 E103 E105 E107 E109 E111" xr:uid="{F430DF32-834C-4959-BEAA-B4F42952D68C}">
      <formula1>1000</formula1>
    </dataValidation>
    <dataValidation type="list" allowBlank="1" showInputMessage="1" showErrorMessage="1" sqref="G23" xr:uid="{F5AA4BE9-9448-48C5-BA37-1F2FA482299A}">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64" min="1" max="11" man="1"/>
    <brk id="116" min="1" max="11" man="1"/>
  </rowBreaks>
  <ignoredErrors>
    <ignoredError sqref="B12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2BDD09-09C7-483C-AF04-3377441A66DD}">
          <x14:formula1>
            <xm:f>Variables!$D$30:$D$31</xm:f>
          </x14:formula1>
          <xm:sqref>D46:E51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5D856-5D57-4B5E-A312-4184C6C7D617}">
  <sheetPr>
    <tabColor rgb="FF00B0F0"/>
    <pageSetUpPr fitToPage="1"/>
  </sheetPr>
  <dimension ref="A1:R75"/>
  <sheetViews>
    <sheetView showGridLines="0" zoomScaleNormal="100" workbookViewId="0"/>
  </sheetViews>
  <sheetFormatPr defaultColWidth="9.453125" defaultRowHeight="14" x14ac:dyDescent="0.35"/>
  <cols>
    <col min="1" max="1" width="1.54296875" style="13" customWidth="1"/>
    <col min="2" max="12" width="14.54296875" style="22" customWidth="1"/>
    <col min="13" max="13" width="9" style="1" customWidth="1"/>
    <col min="14" max="14" width="9" style="2" customWidth="1"/>
    <col min="15" max="15" width="32.54296875" style="2" hidden="1" customWidth="1"/>
    <col min="16" max="16" width="31.54296875" style="2" hidden="1" customWidth="1"/>
    <col min="17" max="20" width="9" style="2" customWidth="1"/>
    <col min="21" max="16384" width="9.453125" style="2"/>
  </cols>
  <sheetData>
    <row r="1" spans="1:16" x14ac:dyDescent="0.35">
      <c r="O1" s="3" t="s">
        <v>130</v>
      </c>
      <c r="P1" s="3" t="s">
        <v>133</v>
      </c>
    </row>
    <row r="2" spans="1:16" x14ac:dyDescent="0.35">
      <c r="B2" s="23" t="s">
        <v>0</v>
      </c>
      <c r="C2" s="23"/>
      <c r="D2" s="23"/>
      <c r="O2" s="7"/>
      <c r="P2" s="7"/>
    </row>
    <row r="3" spans="1:16" x14ac:dyDescent="0.35">
      <c r="B3" s="24"/>
      <c r="C3" s="24"/>
      <c r="D3" s="24"/>
      <c r="O3" s="7"/>
      <c r="P3" s="7"/>
    </row>
    <row r="4" spans="1:16" s="7" customFormat="1" x14ac:dyDescent="0.35">
      <c r="A4" s="14"/>
      <c r="B4" s="583" t="str">
        <f>IF(Intro!$G$23="English",O4,P4)</f>
        <v>PRODUCERS' QUESTIONNAIRE</v>
      </c>
      <c r="C4" s="583"/>
      <c r="D4" s="583"/>
      <c r="E4" s="583"/>
      <c r="F4" s="583"/>
      <c r="G4" s="583"/>
      <c r="H4" s="583"/>
      <c r="I4" s="583"/>
      <c r="J4" s="583"/>
      <c r="K4" s="583"/>
      <c r="L4" s="583"/>
      <c r="M4" s="19"/>
      <c r="N4" s="19"/>
      <c r="O4" s="15" t="s">
        <v>578</v>
      </c>
      <c r="P4" s="246" t="s">
        <v>579</v>
      </c>
    </row>
    <row r="5" spans="1:16" s="7" customFormat="1" x14ac:dyDescent="0.35">
      <c r="A5" s="14"/>
      <c r="B5" s="583" t="str">
        <f>Intro!B5</f>
        <v>RR-2025-002</v>
      </c>
      <c r="C5" s="583"/>
      <c r="D5" s="583"/>
      <c r="E5" s="583"/>
      <c r="F5" s="583"/>
      <c r="G5" s="583"/>
      <c r="H5" s="583"/>
      <c r="I5" s="583"/>
      <c r="J5" s="583"/>
      <c r="K5" s="583"/>
      <c r="L5" s="583"/>
      <c r="M5" s="19"/>
      <c r="N5" s="19"/>
      <c r="O5" s="15"/>
      <c r="P5" s="15"/>
    </row>
    <row r="6" spans="1:16" s="16" customFormat="1" x14ac:dyDescent="0.35">
      <c r="A6" s="14"/>
      <c r="B6" s="583" t="str">
        <f>UPPER(IF(Intro!$G$23="English",Variables!B3,Variables!C3))</f>
        <v>CONCRETE REINFORCING BAR</v>
      </c>
      <c r="C6" s="583"/>
      <c r="D6" s="583"/>
      <c r="E6" s="583"/>
      <c r="F6" s="583"/>
      <c r="G6" s="583"/>
      <c r="H6" s="583"/>
      <c r="I6" s="583"/>
      <c r="J6" s="583"/>
      <c r="K6" s="583"/>
      <c r="L6" s="583"/>
      <c r="M6" s="15"/>
      <c r="N6" s="15"/>
      <c r="O6" s="17"/>
      <c r="P6" s="17"/>
    </row>
    <row r="7" spans="1:16" s="8" customFormat="1" x14ac:dyDescent="0.35">
      <c r="A7" s="18"/>
      <c r="B7" s="25"/>
      <c r="C7" s="25"/>
      <c r="D7" s="25"/>
      <c r="E7" s="26"/>
      <c r="F7" s="26"/>
      <c r="G7" s="26"/>
      <c r="H7" s="26"/>
      <c r="I7" s="26"/>
      <c r="J7" s="26"/>
      <c r="K7" s="26"/>
      <c r="L7" s="26"/>
      <c r="O7" s="9"/>
      <c r="P7" s="9"/>
    </row>
    <row r="8" spans="1:16" s="7" customFormat="1" x14ac:dyDescent="0.35">
      <c r="A8" s="14"/>
      <c r="B8" s="518" t="str">
        <f>IF(Intro!$G$23="English",O8,P8)</f>
        <v>QUESTIONNAIRE OUTLINE</v>
      </c>
      <c r="C8" s="519"/>
      <c r="D8" s="519" t="str">
        <f>UPPER(IF(Intro!$G$23="English",P8,Q8))</f>
        <v>APERÇU DU QUESTIONNAIRE</v>
      </c>
      <c r="E8" s="519" t="str">
        <f>UPPER(IF(Intro!$G$23="English",Q8,R8))</f>
        <v/>
      </c>
      <c r="F8" s="519" t="str">
        <f>UPPER(IF(Intro!$G$23="English",R8,S8))</f>
        <v/>
      </c>
      <c r="G8" s="519" t="str">
        <f>UPPER(IF(Intro!$G$23="English",S8,T8))</f>
        <v/>
      </c>
      <c r="H8" s="519" t="str">
        <f>UPPER(IF(Intro!$G$23="English",T8,U8))</f>
        <v/>
      </c>
      <c r="I8" s="519" t="str">
        <f>UPPER(IF(Intro!$G$23="English",U8,V8))</f>
        <v/>
      </c>
      <c r="J8" s="519" t="str">
        <f>UPPER(IF(Intro!$G$23="English",V8,W8))</f>
        <v/>
      </c>
      <c r="K8" s="519" t="str">
        <f>UPPER(IF(Intro!$G$23="English",W8,X8))</f>
        <v/>
      </c>
      <c r="L8" s="520" t="str">
        <f>UPPER(IF(Intro!$G$23="English",X8,Y8))</f>
        <v/>
      </c>
      <c r="M8" s="8"/>
      <c r="N8" s="19"/>
      <c r="O8" s="246" t="s">
        <v>600</v>
      </c>
      <c r="P8" s="246" t="s">
        <v>601</v>
      </c>
    </row>
    <row r="9" spans="1:16" s="10" customFormat="1" x14ac:dyDescent="0.35">
      <c r="A9" s="12"/>
      <c r="B9" s="27"/>
      <c r="C9" s="28"/>
      <c r="D9" s="28"/>
      <c r="E9" s="29"/>
      <c r="F9" s="29"/>
      <c r="G9" s="29"/>
      <c r="H9" s="29"/>
      <c r="I9" s="29"/>
      <c r="J9" s="29"/>
      <c r="K9" s="29"/>
      <c r="L9" s="30"/>
    </row>
    <row r="10" spans="1:16" s="147" customFormat="1" x14ac:dyDescent="0.35">
      <c r="A10" s="272"/>
      <c r="B10" s="525" t="str">
        <f>IF(Intro!$G$23="English",O10,P10)</f>
        <v xml:space="preserve">This questionnaire is divided into two parts:
</v>
      </c>
      <c r="C10" s="526"/>
      <c r="D10" s="526"/>
      <c r="E10" s="526"/>
      <c r="F10" s="526"/>
      <c r="G10" s="526"/>
      <c r="H10" s="526"/>
      <c r="I10" s="526"/>
      <c r="J10" s="526"/>
      <c r="K10" s="526"/>
      <c r="L10" s="527"/>
      <c r="O10" s="147" t="s">
        <v>264</v>
      </c>
      <c r="P10" s="147" t="s">
        <v>265</v>
      </c>
    </row>
    <row r="11" spans="1:16" s="147" customFormat="1" x14ac:dyDescent="0.35">
      <c r="A11" s="272"/>
      <c r="B11" s="253"/>
      <c r="C11" s="254"/>
      <c r="D11" s="254"/>
      <c r="E11" s="254"/>
      <c r="F11" s="254"/>
      <c r="G11" s="254"/>
      <c r="H11" s="254"/>
      <c r="I11" s="254"/>
      <c r="J11" s="254"/>
      <c r="K11" s="254"/>
      <c r="L11" s="255"/>
    </row>
    <row r="12" spans="1:16" s="147" customFormat="1" x14ac:dyDescent="0.35">
      <c r="A12" s="272"/>
      <c r="B12" s="525" t="str">
        <f>IF(Intro!$G$23="English",O12,P12)</f>
        <v xml:space="preserve">PART I (Blue Tabs) - Information requested in this part is public. Requests to treat any of this information as confidential must be fully justified in writing and accompanied by a redacted version for the public record.
</v>
      </c>
      <c r="C12" s="526"/>
      <c r="D12" s="526"/>
      <c r="E12" s="526"/>
      <c r="F12" s="526"/>
      <c r="G12" s="526"/>
      <c r="H12" s="526"/>
      <c r="I12" s="526"/>
      <c r="J12" s="526"/>
      <c r="K12" s="526"/>
      <c r="L12" s="527"/>
      <c r="O12" s="147" t="s">
        <v>267</v>
      </c>
      <c r="P12" s="147" t="s">
        <v>268</v>
      </c>
    </row>
    <row r="13" spans="1:16" s="147" customFormat="1" x14ac:dyDescent="0.35">
      <c r="A13" s="272"/>
      <c r="B13" s="525"/>
      <c r="C13" s="526"/>
      <c r="D13" s="526"/>
      <c r="E13" s="526"/>
      <c r="F13" s="526"/>
      <c r="G13" s="526"/>
      <c r="H13" s="526"/>
      <c r="I13" s="526"/>
      <c r="J13" s="526"/>
      <c r="K13" s="526"/>
      <c r="L13" s="527"/>
    </row>
    <row r="14" spans="1:16" s="147" customFormat="1" x14ac:dyDescent="0.35">
      <c r="A14" s="272"/>
      <c r="B14" s="253"/>
      <c r="C14" s="254"/>
      <c r="D14" s="254"/>
      <c r="E14" s="254"/>
      <c r="F14" s="254"/>
      <c r="G14" s="254"/>
      <c r="H14" s="254"/>
      <c r="I14" s="254"/>
      <c r="J14" s="254"/>
      <c r="K14" s="254"/>
      <c r="L14" s="255"/>
    </row>
    <row r="15" spans="1:16" s="147" customFormat="1" x14ac:dyDescent="0.35">
      <c r="A15" s="272"/>
      <c r="B15" s="539" t="str">
        <f>IF(Intro!$G$23="English",O15,P15)</f>
        <v>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v>
      </c>
      <c r="C15" s="540"/>
      <c r="D15" s="540"/>
      <c r="E15" s="540"/>
      <c r="F15" s="540"/>
      <c r="G15" s="540"/>
      <c r="H15" s="540"/>
      <c r="I15" s="540"/>
      <c r="J15" s="540"/>
      <c r="K15" s="540"/>
      <c r="L15" s="541"/>
      <c r="O15" s="146" t="s">
        <v>842</v>
      </c>
      <c r="P15" s="146" t="s">
        <v>843</v>
      </c>
    </row>
    <row r="16" spans="1:16" s="147" customFormat="1" x14ac:dyDescent="0.35">
      <c r="A16" s="272"/>
      <c r="B16" s="539"/>
      <c r="C16" s="540"/>
      <c r="D16" s="540"/>
      <c r="E16" s="540"/>
      <c r="F16" s="540"/>
      <c r="G16" s="540"/>
      <c r="H16" s="540"/>
      <c r="I16" s="540"/>
      <c r="J16" s="540"/>
      <c r="K16" s="540"/>
      <c r="L16" s="541"/>
    </row>
    <row r="17" spans="1:16" s="147" customFormat="1" x14ac:dyDescent="0.35">
      <c r="A17" s="272"/>
      <c r="B17" s="539"/>
      <c r="C17" s="540"/>
      <c r="D17" s="540"/>
      <c r="E17" s="540"/>
      <c r="F17" s="540"/>
      <c r="G17" s="540"/>
      <c r="H17" s="540"/>
      <c r="I17" s="540"/>
      <c r="J17" s="540"/>
      <c r="K17" s="540"/>
      <c r="L17" s="541"/>
    </row>
    <row r="18" spans="1:16" s="147" customFormat="1" x14ac:dyDescent="0.35">
      <c r="A18" s="272"/>
      <c r="B18" s="273"/>
      <c r="C18" s="274"/>
      <c r="D18" s="274"/>
      <c r="E18" s="274"/>
      <c r="F18" s="274"/>
      <c r="G18" s="274"/>
      <c r="H18" s="274"/>
      <c r="I18" s="274"/>
      <c r="J18" s="274"/>
      <c r="K18" s="274"/>
      <c r="L18" s="275"/>
    </row>
    <row r="19" spans="1:16" s="8" customFormat="1" x14ac:dyDescent="0.35">
      <c r="A19" s="18"/>
      <c r="B19" s="25"/>
      <c r="C19" s="25"/>
      <c r="D19" s="25"/>
      <c r="E19" s="26"/>
      <c r="F19" s="26"/>
      <c r="G19" s="26"/>
      <c r="H19" s="26"/>
      <c r="I19" s="26"/>
      <c r="J19" s="26"/>
      <c r="K19" s="26"/>
      <c r="L19" s="26"/>
      <c r="O19" s="9"/>
      <c r="P19" s="9"/>
    </row>
    <row r="20" spans="1:16" s="7" customFormat="1" ht="14.15" customHeight="1" x14ac:dyDescent="0.35">
      <c r="A20" s="14"/>
      <c r="B20" s="518" t="str">
        <f>IF(Intro!$G$23="English",O20,P20)</f>
        <v>ADDITIONAL PRODUCT INFORMATION</v>
      </c>
      <c r="C20" s="519"/>
      <c r="D20" s="519" t="str">
        <f>UPPER(IF(Intro!$G$23="English",P20,Q20))</f>
        <v>RENSEIGNEMENTS ADDITIONNELS SUR LE PRODUIT</v>
      </c>
      <c r="E20" s="519" t="str">
        <f>UPPER(IF(Intro!$G$23="English",Q20,R20))</f>
        <v/>
      </c>
      <c r="F20" s="519" t="str">
        <f>UPPER(IF(Intro!$G$23="English",R20,S20))</f>
        <v/>
      </c>
      <c r="G20" s="519" t="str">
        <f>UPPER(IF(Intro!$G$23="English",S20,T20))</f>
        <v/>
      </c>
      <c r="H20" s="519" t="str">
        <f>UPPER(IF(Intro!$G$23="English",T20,U20))</f>
        <v/>
      </c>
      <c r="I20" s="519" t="str">
        <f>UPPER(IF(Intro!$G$23="English",U20,V20))</f>
        <v/>
      </c>
      <c r="J20" s="519" t="str">
        <f>UPPER(IF(Intro!$G$23="English",V20,W20))</f>
        <v/>
      </c>
      <c r="K20" s="519" t="str">
        <f>UPPER(IF(Intro!$G$23="English",W20,X20))</f>
        <v/>
      </c>
      <c r="L20" s="520" t="str">
        <f>UPPER(IF(Intro!$G$23="English",X20,Y20))</f>
        <v/>
      </c>
      <c r="M20" s="8"/>
      <c r="N20" s="19"/>
      <c r="O20" s="243" t="s">
        <v>602</v>
      </c>
      <c r="P20" s="243" t="s">
        <v>603</v>
      </c>
    </row>
    <row r="21" spans="1:16" s="10" customFormat="1" x14ac:dyDescent="0.35">
      <c r="A21" s="12"/>
      <c r="B21" s="27"/>
      <c r="C21" s="28"/>
      <c r="D21" s="28"/>
      <c r="E21" s="29"/>
      <c r="F21" s="29"/>
      <c r="G21" s="29"/>
      <c r="H21" s="29"/>
      <c r="I21" s="29"/>
      <c r="J21" s="29"/>
      <c r="K21" s="29"/>
      <c r="L21" s="30"/>
    </row>
    <row r="22" spans="1:16" s="147" customFormat="1" x14ac:dyDescent="0.35">
      <c r="A22" s="276"/>
      <c r="B22" s="580" t="str">
        <f>IF(Intro!$G$23="English",HYPERLINK(Variables!B17),IF(Intro!$G$23="Français",HYPERLINK(Variables!C17),""))</f>
        <v>https://www.cbsa-asfc.gc.ca/sima-lmsi/mif-mev/rb1-eng.html</v>
      </c>
      <c r="C22" s="581"/>
      <c r="D22" s="581"/>
      <c r="E22" s="581"/>
      <c r="F22" s="581"/>
      <c r="G22" s="581"/>
      <c r="H22" s="581"/>
      <c r="I22" s="581"/>
      <c r="J22" s="581"/>
      <c r="K22" s="581"/>
      <c r="L22" s="582"/>
      <c r="O22" s="146"/>
      <c r="P22" s="146"/>
    </row>
    <row r="23" spans="1:16" s="147" customFormat="1" x14ac:dyDescent="0.35">
      <c r="A23" s="272"/>
      <c r="B23" s="273"/>
      <c r="C23" s="274"/>
      <c r="D23" s="274"/>
      <c r="E23" s="274"/>
      <c r="F23" s="274"/>
      <c r="G23" s="274"/>
      <c r="H23" s="274"/>
      <c r="I23" s="274"/>
      <c r="J23" s="274"/>
      <c r="K23" s="274"/>
      <c r="L23" s="275"/>
    </row>
    <row r="24" spans="1:16" s="8" customFormat="1" x14ac:dyDescent="0.35">
      <c r="A24" s="18"/>
      <c r="B24" s="25"/>
      <c r="C24" s="25"/>
      <c r="D24" s="25"/>
      <c r="E24" s="26"/>
      <c r="F24" s="26"/>
      <c r="G24" s="26"/>
      <c r="H24" s="26"/>
      <c r="I24" s="26"/>
      <c r="J24" s="26"/>
      <c r="K24" s="26"/>
      <c r="L24" s="26"/>
      <c r="O24" s="9"/>
      <c r="P24" s="9"/>
    </row>
    <row r="25" spans="1:16" s="7" customFormat="1" x14ac:dyDescent="0.35">
      <c r="A25" s="14"/>
      <c r="B25" s="518" t="str">
        <f>UPPER(IF(Intro!$G$23="English",O25,P25))</f>
        <v>CUSTOMS TARIFF</v>
      </c>
      <c r="C25" s="519"/>
      <c r="D25" s="519" t="str">
        <f>UPPER(IF(Intro!$G$23="English",P25,Q25))</f>
        <v>TARIF DES DOUANES</v>
      </c>
      <c r="E25" s="519" t="str">
        <f>UPPER(IF(Intro!$G$23="English",Q25,R25))</f>
        <v/>
      </c>
      <c r="F25" s="519" t="str">
        <f>UPPER(IF(Intro!$G$23="English",R25,S25))</f>
        <v/>
      </c>
      <c r="G25" s="519" t="str">
        <f>UPPER(IF(Intro!$G$23="English",S25,T25))</f>
        <v/>
      </c>
      <c r="H25" s="519" t="str">
        <f>UPPER(IF(Intro!$G$23="English",T25,U25))</f>
        <v/>
      </c>
      <c r="I25" s="519" t="str">
        <f>UPPER(IF(Intro!$G$23="English",U25,V25))</f>
        <v/>
      </c>
      <c r="J25" s="519" t="str">
        <f>UPPER(IF(Intro!$G$23="English",V25,W25))</f>
        <v/>
      </c>
      <c r="K25" s="519" t="str">
        <f>UPPER(IF(Intro!$G$23="English",W25,X25))</f>
        <v/>
      </c>
      <c r="L25" s="520" t="str">
        <f>UPPER(IF(Intro!$G$23="English",X25,Y25))</f>
        <v/>
      </c>
      <c r="M25" s="8"/>
      <c r="N25" s="19"/>
      <c r="O25" s="15" t="s">
        <v>103</v>
      </c>
      <c r="P25" s="15" t="s">
        <v>104</v>
      </c>
    </row>
    <row r="26" spans="1:16" s="10" customFormat="1" x14ac:dyDescent="0.35">
      <c r="A26" s="12"/>
      <c r="B26" s="27"/>
      <c r="C26" s="28"/>
      <c r="D26" s="28"/>
      <c r="E26" s="29"/>
      <c r="F26" s="29"/>
      <c r="G26" s="29"/>
      <c r="H26" s="29"/>
      <c r="I26" s="29"/>
      <c r="J26" s="29"/>
      <c r="K26" s="29"/>
      <c r="L26" s="30"/>
    </row>
    <row r="27" spans="1:16" s="147" customFormat="1" ht="14.9" customHeight="1" x14ac:dyDescent="0.35">
      <c r="A27" s="272"/>
      <c r="B27" s="539" t="str">
        <f>IF(Intro!$G$23="English",O27,P27)</f>
        <v>The goods are commonly classified in the Customs Tariff under the following Harmonized Commodity Description and Coding System (HS) number(s):</v>
      </c>
      <c r="C27" s="540"/>
      <c r="D27" s="540"/>
      <c r="E27" s="540"/>
      <c r="F27" s="540"/>
      <c r="G27" s="540"/>
      <c r="H27" s="540"/>
      <c r="I27" s="540"/>
      <c r="J27" s="540"/>
      <c r="K27" s="540"/>
      <c r="L27" s="541"/>
      <c r="O27" s="147" t="s">
        <v>604</v>
      </c>
      <c r="P27" s="147" t="s">
        <v>605</v>
      </c>
    </row>
    <row r="28" spans="1:16" s="147" customFormat="1" x14ac:dyDescent="0.35">
      <c r="A28" s="272"/>
      <c r="B28" s="539"/>
      <c r="C28" s="540"/>
      <c r="D28" s="540"/>
      <c r="E28" s="540"/>
      <c r="F28" s="540"/>
      <c r="G28" s="540"/>
      <c r="H28" s="540"/>
      <c r="I28" s="540"/>
      <c r="J28" s="540"/>
      <c r="K28" s="540"/>
      <c r="L28" s="541"/>
    </row>
    <row r="29" spans="1:16" s="146" customFormat="1" ht="14.15" customHeight="1" x14ac:dyDescent="0.35">
      <c r="A29" s="39"/>
      <c r="B29" s="247"/>
      <c r="C29" s="261"/>
      <c r="D29" s="155"/>
      <c r="E29" s="155"/>
      <c r="F29" s="155"/>
      <c r="G29" s="155"/>
      <c r="H29" s="155"/>
      <c r="I29" s="155"/>
      <c r="J29" s="155"/>
      <c r="K29" s="155"/>
      <c r="L29" s="262"/>
    </row>
    <row r="30" spans="1:16" s="158" customFormat="1" x14ac:dyDescent="0.35">
      <c r="A30" s="276"/>
      <c r="B30" s="488"/>
      <c r="C30" s="593"/>
      <c r="D30" s="584" t="str">
        <f>Variables!B21</f>
        <v>7213.10.00.11, 7213.10.00.12, 7213.10.00.13, 7213.10.00.90, 7214.20.00.11, 7214.20.00.12, 7214.20.00.13, 7214.20.00.14, 7214.20.00.21, 7214.20.00.22, 7214.20.00.23, 7214.20.00.24, 7214.20.00.31, 7214.20.00.32, 7214.20.00.33, 7214.20.00.34, 7214.20.00.90, 7215.90.00.20, 7215.90.00.30, 7227.90.00.50, 7228.30.00.51, 7228.30.00.52, 7228.30.00.53</v>
      </c>
      <c r="E30" s="585"/>
      <c r="F30" s="585"/>
      <c r="G30" s="585"/>
      <c r="H30" s="585"/>
      <c r="I30" s="585"/>
      <c r="J30" s="586"/>
      <c r="K30" s="155"/>
      <c r="L30" s="262"/>
      <c r="O30" s="156"/>
      <c r="P30" s="157"/>
    </row>
    <row r="31" spans="1:16" s="158" customFormat="1" x14ac:dyDescent="0.35">
      <c r="A31" s="276"/>
      <c r="B31" s="488"/>
      <c r="C31" s="593"/>
      <c r="D31" s="587"/>
      <c r="E31" s="588"/>
      <c r="F31" s="588"/>
      <c r="G31" s="588"/>
      <c r="H31" s="588"/>
      <c r="I31" s="588"/>
      <c r="J31" s="589"/>
      <c r="K31" s="155"/>
      <c r="L31" s="348"/>
      <c r="O31" s="156"/>
      <c r="P31" s="157"/>
    </row>
    <row r="32" spans="1:16" s="158" customFormat="1" x14ac:dyDescent="0.35">
      <c r="A32" s="276"/>
      <c r="B32" s="488"/>
      <c r="C32" s="593"/>
      <c r="D32" s="587"/>
      <c r="E32" s="588"/>
      <c r="F32" s="588"/>
      <c r="G32" s="588"/>
      <c r="H32" s="588"/>
      <c r="I32" s="588"/>
      <c r="J32" s="589"/>
      <c r="K32" s="155"/>
      <c r="L32" s="348"/>
      <c r="O32" s="156"/>
      <c r="P32" s="157"/>
    </row>
    <row r="33" spans="1:16" s="158" customFormat="1" x14ac:dyDescent="0.35">
      <c r="A33" s="276"/>
      <c r="B33" s="488"/>
      <c r="C33" s="593"/>
      <c r="D33" s="587"/>
      <c r="E33" s="588"/>
      <c r="F33" s="588"/>
      <c r="G33" s="588"/>
      <c r="H33" s="588"/>
      <c r="I33" s="588"/>
      <c r="J33" s="589"/>
      <c r="K33" s="155"/>
      <c r="L33" s="348"/>
      <c r="O33" s="156"/>
      <c r="P33" s="157"/>
    </row>
    <row r="34" spans="1:16" s="158" customFormat="1" ht="5.15" customHeight="1" x14ac:dyDescent="0.35">
      <c r="A34" s="276"/>
      <c r="B34" s="488"/>
      <c r="C34" s="593"/>
      <c r="D34" s="590"/>
      <c r="E34" s="591"/>
      <c r="F34" s="591"/>
      <c r="G34" s="591"/>
      <c r="H34" s="591"/>
      <c r="I34" s="591"/>
      <c r="J34" s="592"/>
      <c r="K34" s="155"/>
      <c r="L34" s="262"/>
      <c r="O34" s="156"/>
      <c r="P34" s="157"/>
    </row>
    <row r="35" spans="1:16" s="147" customFormat="1" x14ac:dyDescent="0.35">
      <c r="A35" s="272"/>
      <c r="B35" s="273"/>
      <c r="C35" s="274"/>
      <c r="D35" s="274"/>
      <c r="E35" s="274"/>
      <c r="F35" s="274"/>
      <c r="G35" s="274"/>
      <c r="H35" s="274"/>
      <c r="I35" s="274"/>
      <c r="J35" s="274"/>
      <c r="K35" s="274"/>
      <c r="L35" s="275"/>
    </row>
    <row r="36" spans="1:16" s="8" customFormat="1" x14ac:dyDescent="0.35">
      <c r="A36" s="18"/>
      <c r="B36" s="25"/>
      <c r="C36" s="25"/>
      <c r="D36" s="25"/>
      <c r="E36" s="26"/>
      <c r="F36" s="26"/>
      <c r="G36" s="26"/>
      <c r="H36" s="26"/>
      <c r="I36" s="26"/>
      <c r="J36" s="26"/>
      <c r="K36" s="26"/>
      <c r="L36" s="26"/>
      <c r="O36" s="9"/>
      <c r="P36" s="9"/>
    </row>
    <row r="37" spans="1:16" s="7" customFormat="1" x14ac:dyDescent="0.35">
      <c r="A37" s="14"/>
      <c r="B37" s="518" t="str">
        <f>IF(Intro!$G$23="English",O37,P37)</f>
        <v>GLOSSARY</v>
      </c>
      <c r="C37" s="519"/>
      <c r="D37" s="519" t="str">
        <f>UPPER(IF(Intro!$G$23="English",P37,Q37))</f>
        <v>GLOSSAIRE</v>
      </c>
      <c r="E37" s="519" t="str">
        <f>UPPER(IF(Intro!$G$23="English",Q37,R37))</f>
        <v/>
      </c>
      <c r="F37" s="519" t="str">
        <f>UPPER(IF(Intro!$G$23="English",R37,S37))</f>
        <v/>
      </c>
      <c r="G37" s="519" t="str">
        <f>UPPER(IF(Intro!$G$23="English",S37,T37))</f>
        <v/>
      </c>
      <c r="H37" s="519" t="str">
        <f>UPPER(IF(Intro!$G$23="English",T37,U37))</f>
        <v/>
      </c>
      <c r="I37" s="519" t="str">
        <f>UPPER(IF(Intro!$G$23="English",U37,V37))</f>
        <v/>
      </c>
      <c r="J37" s="519" t="str">
        <f>UPPER(IF(Intro!$G$23="English",V37,W37))</f>
        <v/>
      </c>
      <c r="K37" s="519" t="str">
        <f>UPPER(IF(Intro!$G$23="English",W37,X37))</f>
        <v/>
      </c>
      <c r="L37" s="520" t="str">
        <f>UPPER(IF(Intro!$G$23="English",X37,Y37))</f>
        <v/>
      </c>
      <c r="M37" s="8"/>
      <c r="N37" s="19"/>
      <c r="O37" s="15" t="s">
        <v>636</v>
      </c>
      <c r="P37" s="15" t="s">
        <v>637</v>
      </c>
    </row>
    <row r="38" spans="1:16" s="147" customFormat="1" x14ac:dyDescent="0.35">
      <c r="A38" s="272"/>
      <c r="B38" s="594" t="str">
        <f>IF(Intro!$G$23="English",O38,P38)</f>
        <v>Cost of goods manufactured</v>
      </c>
      <c r="C38" s="595"/>
      <c r="D38" s="600" t="str">
        <f>IF(Intro!$G$23="English",O39,P39)</f>
        <v xml:space="preserve">Costs that are directly tied to the production of the goods, such as the cost of labour, materials, and manufacturing overhead. It excludes indirect expenses such as distribution costs and sales force costs. </v>
      </c>
      <c r="E38" s="543"/>
      <c r="F38" s="543"/>
      <c r="G38" s="543"/>
      <c r="H38" s="543"/>
      <c r="I38" s="543"/>
      <c r="J38" s="543"/>
      <c r="K38" s="543"/>
      <c r="L38" s="601"/>
      <c r="O38" s="147" t="s">
        <v>308</v>
      </c>
      <c r="P38" s="147" t="s">
        <v>213</v>
      </c>
    </row>
    <row r="39" spans="1:16" s="147" customFormat="1" x14ac:dyDescent="0.35">
      <c r="A39" s="272"/>
      <c r="B39" s="596"/>
      <c r="C39" s="597"/>
      <c r="D39" s="602"/>
      <c r="E39" s="540"/>
      <c r="F39" s="540"/>
      <c r="G39" s="540"/>
      <c r="H39" s="540"/>
      <c r="I39" s="540"/>
      <c r="J39" s="540"/>
      <c r="K39" s="540"/>
      <c r="L39" s="541"/>
      <c r="O39" s="147" t="s">
        <v>708</v>
      </c>
      <c r="P39" s="147" t="s">
        <v>709</v>
      </c>
    </row>
    <row r="40" spans="1:16" s="147" customFormat="1" x14ac:dyDescent="0.35">
      <c r="A40" s="272"/>
      <c r="B40" s="598"/>
      <c r="C40" s="599"/>
      <c r="D40" s="603"/>
      <c r="E40" s="546"/>
      <c r="F40" s="546"/>
      <c r="G40" s="546"/>
      <c r="H40" s="546"/>
      <c r="I40" s="546"/>
      <c r="J40" s="546"/>
      <c r="K40" s="546"/>
      <c r="L40" s="604"/>
    </row>
    <row r="41" spans="1:16" s="147" customFormat="1" x14ac:dyDescent="0.35">
      <c r="A41" s="272"/>
      <c r="B41" s="594" t="str">
        <f>IF(Intro!$G$23="English",O41,P41)</f>
        <v>Cost of goods sold</v>
      </c>
      <c r="C41" s="595"/>
      <c r="D41" s="600" t="str">
        <f>IF(Intro!$G$23="English",O42,P42)</f>
        <v xml:space="preserve">The direct costs attributable to the production of the goods sold by a company. This amount includes costs that are directly tied to the production of the goods, such as the cost of labour, materials, and manufacturing overhead (cost of goods manufactured). It excludes indirect expenses such as distribution costs and sales force costs. </v>
      </c>
      <c r="E41" s="543"/>
      <c r="F41" s="543"/>
      <c r="G41" s="543"/>
      <c r="H41" s="543"/>
      <c r="I41" s="543"/>
      <c r="J41" s="543"/>
      <c r="K41" s="543"/>
      <c r="L41" s="601"/>
      <c r="O41" s="147" t="s">
        <v>309</v>
      </c>
      <c r="P41" s="147" t="s">
        <v>50</v>
      </c>
    </row>
    <row r="42" spans="1:16" s="147" customFormat="1" x14ac:dyDescent="0.35">
      <c r="A42" s="272"/>
      <c r="B42" s="596"/>
      <c r="C42" s="597"/>
      <c r="D42" s="602"/>
      <c r="E42" s="540"/>
      <c r="F42" s="540"/>
      <c r="G42" s="540"/>
      <c r="H42" s="540"/>
      <c r="I42" s="540"/>
      <c r="J42" s="540"/>
      <c r="K42" s="540"/>
      <c r="L42" s="541"/>
      <c r="O42" s="147" t="s">
        <v>322</v>
      </c>
      <c r="P42" s="147" t="s">
        <v>323</v>
      </c>
    </row>
    <row r="43" spans="1:16" s="147" customFormat="1" x14ac:dyDescent="0.35">
      <c r="A43" s="272"/>
      <c r="B43" s="596"/>
      <c r="C43" s="597"/>
      <c r="D43" s="602"/>
      <c r="E43" s="540"/>
      <c r="F43" s="540"/>
      <c r="G43" s="540"/>
      <c r="H43" s="540"/>
      <c r="I43" s="540"/>
      <c r="J43" s="540"/>
      <c r="K43" s="540"/>
      <c r="L43" s="541"/>
    </row>
    <row r="44" spans="1:16" s="147" customFormat="1" x14ac:dyDescent="0.35">
      <c r="A44" s="272"/>
      <c r="B44" s="598"/>
      <c r="C44" s="599"/>
      <c r="D44" s="603"/>
      <c r="E44" s="546"/>
      <c r="F44" s="546"/>
      <c r="G44" s="546"/>
      <c r="H44" s="546"/>
      <c r="I44" s="546"/>
      <c r="J44" s="546"/>
      <c r="K44" s="546"/>
      <c r="L44" s="604"/>
    </row>
    <row r="45" spans="1:16" s="147" customFormat="1" x14ac:dyDescent="0.35">
      <c r="A45" s="272"/>
      <c r="B45" s="594" t="str">
        <f>IF(Intro!$G$23="English",O45,P45)</f>
        <v>Delivery costs</v>
      </c>
      <c r="C45" s="595"/>
      <c r="D45" s="600" t="str">
        <f>IF(Intro!$G$23="English",O46,P46)</f>
        <v>The freight, handling, and insurance incurred by your firm from the point of direct shipment in Canada and included in the selling price or an estimate of such delivery costs incurred by your customers.</v>
      </c>
      <c r="E45" s="543"/>
      <c r="F45" s="543"/>
      <c r="G45" s="543"/>
      <c r="H45" s="543"/>
      <c r="I45" s="543"/>
      <c r="J45" s="543"/>
      <c r="K45" s="543"/>
      <c r="L45" s="601"/>
      <c r="O45" s="147" t="s">
        <v>703</v>
      </c>
      <c r="P45" s="147" t="s">
        <v>705</v>
      </c>
    </row>
    <row r="46" spans="1:16" s="147" customFormat="1" x14ac:dyDescent="0.35">
      <c r="A46" s="272"/>
      <c r="B46" s="596"/>
      <c r="C46" s="597"/>
      <c r="D46" s="602"/>
      <c r="E46" s="540"/>
      <c r="F46" s="540"/>
      <c r="G46" s="540"/>
      <c r="H46" s="540"/>
      <c r="I46" s="540"/>
      <c r="J46" s="540"/>
      <c r="K46" s="540"/>
      <c r="L46" s="541"/>
      <c r="O46" s="147" t="s">
        <v>706</v>
      </c>
      <c r="P46" s="171" t="s">
        <v>707</v>
      </c>
    </row>
    <row r="47" spans="1:16" s="147" customFormat="1" x14ac:dyDescent="0.35">
      <c r="A47" s="272"/>
      <c r="B47" s="598"/>
      <c r="C47" s="599"/>
      <c r="D47" s="603"/>
      <c r="E47" s="546"/>
      <c r="F47" s="546"/>
      <c r="G47" s="546"/>
      <c r="H47" s="546"/>
      <c r="I47" s="546"/>
      <c r="J47" s="546"/>
      <c r="K47" s="546"/>
      <c r="L47" s="604"/>
    </row>
    <row r="48" spans="1:16" s="147" customFormat="1" x14ac:dyDescent="0.35">
      <c r="A48" s="272"/>
      <c r="B48" s="594" t="str">
        <f>IF(Intro!$G$23="English",O48,P48)</f>
        <v>Direct employment</v>
      </c>
      <c r="C48" s="595"/>
      <c r="D48" s="600" t="str">
        <f>IF(Intro!$G$23="English",O49,P49)</f>
        <v>The labour costs of employees whose tasks can be readily traced (by observation) to the production of the goods and are properly considered direct labour costs in the firm’s statement of the cost of goods manufactured. Goods can be produced for domestic sales, for export sales, and for internal use or further internal processing.</v>
      </c>
      <c r="E48" s="543"/>
      <c r="F48" s="543"/>
      <c r="G48" s="543"/>
      <c r="H48" s="543"/>
      <c r="I48" s="543"/>
      <c r="J48" s="543"/>
      <c r="K48" s="543"/>
      <c r="L48" s="601"/>
      <c r="O48" s="147" t="s">
        <v>310</v>
      </c>
      <c r="P48" s="147" t="s">
        <v>317</v>
      </c>
    </row>
    <row r="49" spans="1:18" s="147" customFormat="1" x14ac:dyDescent="0.35">
      <c r="A49" s="272"/>
      <c r="B49" s="596"/>
      <c r="C49" s="597"/>
      <c r="D49" s="602"/>
      <c r="E49" s="540"/>
      <c r="F49" s="540"/>
      <c r="G49" s="540"/>
      <c r="H49" s="540"/>
      <c r="I49" s="540"/>
      <c r="J49" s="540"/>
      <c r="K49" s="540"/>
      <c r="L49" s="541"/>
      <c r="O49" s="147" t="s">
        <v>711</v>
      </c>
      <c r="P49" s="147" t="s">
        <v>710</v>
      </c>
    </row>
    <row r="50" spans="1:18" s="147" customFormat="1" x14ac:dyDescent="0.35">
      <c r="A50" s="272"/>
      <c r="B50" s="596"/>
      <c r="C50" s="597"/>
      <c r="D50" s="602"/>
      <c r="E50" s="540"/>
      <c r="F50" s="540"/>
      <c r="G50" s="540"/>
      <c r="H50" s="540"/>
      <c r="I50" s="540"/>
      <c r="J50" s="540"/>
      <c r="K50" s="540"/>
      <c r="L50" s="541"/>
    </row>
    <row r="51" spans="1:18" s="147" customFormat="1" x14ac:dyDescent="0.35">
      <c r="A51" s="272"/>
      <c r="B51" s="598"/>
      <c r="C51" s="599"/>
      <c r="D51" s="603"/>
      <c r="E51" s="546"/>
      <c r="F51" s="546"/>
      <c r="G51" s="546"/>
      <c r="H51" s="546"/>
      <c r="I51" s="546"/>
      <c r="J51" s="546"/>
      <c r="K51" s="546"/>
      <c r="L51" s="604"/>
    </row>
    <row r="52" spans="1:18" s="147" customFormat="1" x14ac:dyDescent="0.35">
      <c r="A52" s="272"/>
      <c r="B52" s="594" t="str">
        <f>IF(Intro!$G$23="English",O52,P52)</f>
        <v>Financial expenses</v>
      </c>
      <c r="C52" s="595"/>
      <c r="D52" s="600" t="str">
        <f>IF(Intro!$G$23="English",O53,P53)</f>
        <v>Expenses incurred by a business due to its financing activities. Financing expenses include the outflow of cash to investors through dividends, interest from loans, costs from repurchasing stock, currency gains or losses, and other expenses from financing activities.</v>
      </c>
      <c r="E52" s="543"/>
      <c r="F52" s="543"/>
      <c r="G52" s="543"/>
      <c r="H52" s="543"/>
      <c r="I52" s="543"/>
      <c r="J52" s="543"/>
      <c r="K52" s="543"/>
      <c r="L52" s="601"/>
      <c r="O52" s="147" t="s">
        <v>311</v>
      </c>
      <c r="P52" s="147" t="s">
        <v>56</v>
      </c>
    </row>
    <row r="53" spans="1:18" s="147" customFormat="1" x14ac:dyDescent="0.35">
      <c r="A53" s="272"/>
      <c r="B53" s="596"/>
      <c r="C53" s="597"/>
      <c r="D53" s="602"/>
      <c r="E53" s="540"/>
      <c r="F53" s="540"/>
      <c r="G53" s="540"/>
      <c r="H53" s="540"/>
      <c r="I53" s="540"/>
      <c r="J53" s="540"/>
      <c r="K53" s="540"/>
      <c r="L53" s="541"/>
      <c r="O53" s="147" t="s">
        <v>340</v>
      </c>
      <c r="P53" s="147" t="s">
        <v>324</v>
      </c>
    </row>
    <row r="54" spans="1:18" s="147" customFormat="1" x14ac:dyDescent="0.35">
      <c r="A54" s="272"/>
      <c r="B54" s="598"/>
      <c r="C54" s="599"/>
      <c r="D54" s="603"/>
      <c r="E54" s="546"/>
      <c r="F54" s="546"/>
      <c r="G54" s="546"/>
      <c r="H54" s="546"/>
      <c r="I54" s="546"/>
      <c r="J54" s="546"/>
      <c r="K54" s="546"/>
      <c r="L54" s="604"/>
    </row>
    <row r="55" spans="1:18" s="147" customFormat="1" x14ac:dyDescent="0.35">
      <c r="A55" s="272"/>
      <c r="B55" s="594" t="str">
        <f>IF(Intro!$G$23="English",O55,P55)</f>
        <v>General, selling and administrative expenses</v>
      </c>
      <c r="C55" s="595"/>
      <c r="D55" s="600" t="str">
        <f>IF(Intro!$G$23="English",O56,P56)</f>
        <v>Costs that occur during the daily operations of a company and not directly related to the manufacturing of the product. These include expenses related to the selling and promotion of a product as well as managing the company. GS&amp;A may include items such as management or salesperson salaries, advertising, consulting expenses, legal fees, rent and office supplies or insurance.</v>
      </c>
      <c r="E55" s="543"/>
      <c r="F55" s="543"/>
      <c r="G55" s="543"/>
      <c r="H55" s="543"/>
      <c r="I55" s="543"/>
      <c r="J55" s="543"/>
      <c r="K55" s="543"/>
      <c r="L55" s="601"/>
      <c r="O55" s="147" t="s">
        <v>312</v>
      </c>
      <c r="P55" s="147" t="s">
        <v>318</v>
      </c>
    </row>
    <row r="56" spans="1:18" s="147" customFormat="1" x14ac:dyDescent="0.35">
      <c r="A56" s="272"/>
      <c r="B56" s="596"/>
      <c r="C56" s="597"/>
      <c r="D56" s="602"/>
      <c r="E56" s="540"/>
      <c r="F56" s="540"/>
      <c r="G56" s="540"/>
      <c r="H56" s="540"/>
      <c r="I56" s="540"/>
      <c r="J56" s="540"/>
      <c r="K56" s="540"/>
      <c r="L56" s="541"/>
      <c r="O56" s="147" t="s">
        <v>712</v>
      </c>
      <c r="P56" s="147" t="s">
        <v>325</v>
      </c>
    </row>
    <row r="57" spans="1:18" s="147" customFormat="1" x14ac:dyDescent="0.35">
      <c r="A57" s="272"/>
      <c r="B57" s="596"/>
      <c r="C57" s="597"/>
      <c r="D57" s="602"/>
      <c r="E57" s="540"/>
      <c r="F57" s="540"/>
      <c r="G57" s="540"/>
      <c r="H57" s="540"/>
      <c r="I57" s="540"/>
      <c r="J57" s="540"/>
      <c r="K57" s="540"/>
      <c r="L57" s="541"/>
    </row>
    <row r="58" spans="1:18" s="147" customFormat="1" x14ac:dyDescent="0.35">
      <c r="A58" s="272"/>
      <c r="B58" s="598"/>
      <c r="C58" s="599"/>
      <c r="D58" s="603"/>
      <c r="E58" s="546"/>
      <c r="F58" s="546"/>
      <c r="G58" s="546"/>
      <c r="H58" s="546"/>
      <c r="I58" s="546"/>
      <c r="J58" s="546"/>
      <c r="K58" s="546"/>
      <c r="L58" s="604"/>
    </row>
    <row r="59" spans="1:18" s="147" customFormat="1" x14ac:dyDescent="0.35">
      <c r="A59" s="272"/>
      <c r="B59" s="594" t="str">
        <f>IF(Intro!$G$23="English",O59,P59)</f>
        <v>Indirect employment</v>
      </c>
      <c r="C59" s="595"/>
      <c r="D59" s="600" t="str">
        <f>IF(Intro!$G$23="English",O60,P60)</f>
        <v>Plant personnel such as supervisors, superintendents and quality control employees, but does not include sales and administrative personnel.</v>
      </c>
      <c r="E59" s="543"/>
      <c r="F59" s="543"/>
      <c r="G59" s="543"/>
      <c r="H59" s="543"/>
      <c r="I59" s="543"/>
      <c r="J59" s="543"/>
      <c r="K59" s="543"/>
      <c r="L59" s="601"/>
      <c r="O59" s="147" t="s">
        <v>313</v>
      </c>
      <c r="P59" s="147" t="s">
        <v>319</v>
      </c>
    </row>
    <row r="60" spans="1:18" s="147" customFormat="1" x14ac:dyDescent="0.35">
      <c r="A60" s="272"/>
      <c r="B60" s="596"/>
      <c r="C60" s="597"/>
      <c r="D60" s="602"/>
      <c r="E60" s="540"/>
      <c r="F60" s="540"/>
      <c r="G60" s="540"/>
      <c r="H60" s="540"/>
      <c r="I60" s="540"/>
      <c r="J60" s="540"/>
      <c r="K60" s="540"/>
      <c r="L60" s="541"/>
      <c r="O60" s="147" t="s">
        <v>713</v>
      </c>
      <c r="P60" s="147" t="s">
        <v>714</v>
      </c>
    </row>
    <row r="61" spans="1:18" s="147" customFormat="1" x14ac:dyDescent="0.35">
      <c r="A61" s="272"/>
      <c r="B61" s="598"/>
      <c r="C61" s="599"/>
      <c r="D61" s="603"/>
      <c r="E61" s="546"/>
      <c r="F61" s="546"/>
      <c r="G61" s="546"/>
      <c r="H61" s="546"/>
      <c r="I61" s="546"/>
      <c r="J61" s="546"/>
      <c r="K61" s="546"/>
      <c r="L61" s="604"/>
    </row>
    <row r="62" spans="1:18" s="147" customFormat="1" x14ac:dyDescent="0.35">
      <c r="A62" s="272"/>
      <c r="B62" s="594" t="str">
        <f>IF(Intro!$G$23="English",O62,P62)</f>
        <v>Net delivered selling value</v>
      </c>
      <c r="C62" s="595"/>
      <c r="D62" s="615" t="str">
        <f>IF(Intro!$G$23="English",O63,P63)</f>
        <v>The value of your sales net of all discounts (cash, quantity or deferred), allowances, taxes, rebates and incentives, whether or not shown on the invoice. It includes all delivery costs.</v>
      </c>
      <c r="E62" s="616"/>
      <c r="F62" s="616"/>
      <c r="G62" s="616"/>
      <c r="H62" s="616"/>
      <c r="I62" s="616"/>
      <c r="J62" s="616"/>
      <c r="K62" s="616"/>
      <c r="L62" s="617"/>
      <c r="O62" s="147" t="s">
        <v>314</v>
      </c>
      <c r="P62" s="147" t="s">
        <v>320</v>
      </c>
    </row>
    <row r="63" spans="1:18" s="147" customFormat="1" x14ac:dyDescent="0.35">
      <c r="A63" s="272"/>
      <c r="B63" s="596"/>
      <c r="C63" s="597"/>
      <c r="D63" s="618"/>
      <c r="E63" s="619"/>
      <c r="F63" s="619"/>
      <c r="G63" s="619"/>
      <c r="H63" s="619"/>
      <c r="I63" s="619"/>
      <c r="J63" s="619"/>
      <c r="K63" s="619"/>
      <c r="L63" s="620"/>
      <c r="O63" s="147" t="s">
        <v>704</v>
      </c>
      <c r="P63" s="171" t="s">
        <v>541</v>
      </c>
      <c r="R63" s="171"/>
    </row>
    <row r="64" spans="1:18" s="147" customFormat="1" x14ac:dyDescent="0.35">
      <c r="A64" s="272"/>
      <c r="B64" s="598"/>
      <c r="C64" s="599"/>
      <c r="D64" s="621"/>
      <c r="E64" s="622"/>
      <c r="F64" s="622"/>
      <c r="G64" s="622"/>
      <c r="H64" s="622"/>
      <c r="I64" s="622"/>
      <c r="J64" s="622"/>
      <c r="K64" s="622"/>
      <c r="L64" s="623"/>
      <c r="R64" s="171"/>
    </row>
    <row r="65" spans="1:16" s="147" customFormat="1" x14ac:dyDescent="0.35">
      <c r="A65" s="272"/>
      <c r="B65" s="594" t="str">
        <f>IF(Intro!$G$23="English",O65,P65)</f>
        <v>Net sales value</v>
      </c>
      <c r="C65" s="595"/>
      <c r="D65" s="600" t="str">
        <f>IF(Intro!$G$23="English",O66,P66)</f>
        <v>The value of your sales after the deduction of returns, allowances for damaged or missing goods and any discounts, rebates and incentives offered.</v>
      </c>
      <c r="E65" s="543"/>
      <c r="F65" s="543"/>
      <c r="G65" s="543"/>
      <c r="H65" s="543"/>
      <c r="I65" s="543"/>
      <c r="J65" s="543"/>
      <c r="K65" s="543"/>
      <c r="L65" s="601"/>
      <c r="O65" s="147" t="s">
        <v>315</v>
      </c>
      <c r="P65" s="147" t="s">
        <v>73</v>
      </c>
    </row>
    <row r="66" spans="1:16" s="147" customFormat="1" x14ac:dyDescent="0.35">
      <c r="A66" s="272"/>
      <c r="B66" s="596"/>
      <c r="C66" s="597"/>
      <c r="D66" s="602"/>
      <c r="E66" s="540"/>
      <c r="F66" s="540"/>
      <c r="G66" s="540"/>
      <c r="H66" s="540"/>
      <c r="I66" s="540"/>
      <c r="J66" s="540"/>
      <c r="K66" s="540"/>
      <c r="L66" s="541"/>
      <c r="O66" s="147" t="s">
        <v>500</v>
      </c>
      <c r="P66" s="147" t="s">
        <v>542</v>
      </c>
    </row>
    <row r="67" spans="1:16" s="147" customFormat="1" x14ac:dyDescent="0.35">
      <c r="A67" s="272"/>
      <c r="B67" s="598"/>
      <c r="C67" s="599"/>
      <c r="D67" s="603"/>
      <c r="E67" s="546"/>
      <c r="F67" s="546"/>
      <c r="G67" s="546"/>
      <c r="H67" s="546"/>
      <c r="I67" s="546"/>
      <c r="J67" s="546"/>
      <c r="K67" s="546"/>
      <c r="L67" s="604"/>
    </row>
    <row r="68" spans="1:16" s="147" customFormat="1" x14ac:dyDescent="0.35">
      <c r="A68" s="272"/>
      <c r="B68" s="594" t="str">
        <f>IF(Intro!$G$23="English",O68,P68)</f>
        <v>Practical plant capacity</v>
      </c>
      <c r="C68" s="595"/>
      <c r="D68" s="562" t="str">
        <f>IF(Intro!$G$23="English",O69,P69)</f>
        <v>The greatest level of output from the machinery and equipment used in the production of the goods and all other products (using the same equipment) that your plants can achieve on a continuous basis within the framework of a realistic work pattern. Consideration should be given to the typical product mix, number of shifts per day, annual operating days, etc., over the past five years.</v>
      </c>
      <c r="E68" s="562"/>
      <c r="F68" s="562"/>
      <c r="G68" s="562"/>
      <c r="H68" s="562"/>
      <c r="I68" s="562"/>
      <c r="J68" s="562"/>
      <c r="K68" s="562"/>
      <c r="L68" s="611"/>
      <c r="O68" s="147" t="s">
        <v>316</v>
      </c>
      <c r="P68" s="147" t="s">
        <v>321</v>
      </c>
    </row>
    <row r="69" spans="1:16" x14ac:dyDescent="0.35">
      <c r="B69" s="596"/>
      <c r="C69" s="597"/>
      <c r="D69" s="571"/>
      <c r="E69" s="571"/>
      <c r="F69" s="571"/>
      <c r="G69" s="571"/>
      <c r="H69" s="571"/>
      <c r="I69" s="571"/>
      <c r="J69" s="571"/>
      <c r="K69" s="571"/>
      <c r="L69" s="612"/>
      <c r="O69" s="147" t="s">
        <v>567</v>
      </c>
      <c r="P69" s="147" t="s">
        <v>649</v>
      </c>
    </row>
    <row r="70" spans="1:16" x14ac:dyDescent="0.35">
      <c r="B70" s="596"/>
      <c r="C70" s="597"/>
      <c r="D70" s="571"/>
      <c r="E70" s="571"/>
      <c r="F70" s="571"/>
      <c r="G70" s="571"/>
      <c r="H70" s="571"/>
      <c r="I70" s="571"/>
      <c r="J70" s="571"/>
      <c r="K70" s="571"/>
      <c r="L70" s="612"/>
    </row>
    <row r="71" spans="1:16" x14ac:dyDescent="0.35">
      <c r="B71" s="596"/>
      <c r="C71" s="597"/>
      <c r="D71" s="571"/>
      <c r="E71" s="571"/>
      <c r="F71" s="571"/>
      <c r="G71" s="571"/>
      <c r="H71" s="571"/>
      <c r="I71" s="571"/>
      <c r="J71" s="571"/>
      <c r="K71" s="571"/>
      <c r="L71" s="612"/>
    </row>
    <row r="72" spans="1:16" s="147" customFormat="1" ht="15" customHeight="1" x14ac:dyDescent="0.35">
      <c r="A72" s="272"/>
      <c r="B72" s="605" t="str">
        <f>IF(Intro!$G$23="English",O72,P72)</f>
        <v>Related firms</v>
      </c>
      <c r="C72" s="606"/>
      <c r="D72" s="562" t="str">
        <f>IF(Intro!$G$23="English",O73,P73)</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72" s="562"/>
      <c r="F72" s="562"/>
      <c r="G72" s="562"/>
      <c r="H72" s="562"/>
      <c r="I72" s="562"/>
      <c r="J72" s="562"/>
      <c r="K72" s="562"/>
      <c r="L72" s="611"/>
      <c r="O72" s="146" t="s">
        <v>610</v>
      </c>
      <c r="P72" s="146" t="s">
        <v>611</v>
      </c>
    </row>
    <row r="73" spans="1:16" s="147" customFormat="1" ht="15" customHeight="1" x14ac:dyDescent="0.35">
      <c r="A73" s="272"/>
      <c r="B73" s="607"/>
      <c r="C73" s="608"/>
      <c r="D73" s="571"/>
      <c r="E73" s="571"/>
      <c r="F73" s="571"/>
      <c r="G73" s="571"/>
      <c r="H73" s="571"/>
      <c r="I73" s="571"/>
      <c r="J73" s="571"/>
      <c r="K73" s="571"/>
      <c r="L73" s="612"/>
      <c r="O73" s="146" t="s">
        <v>565</v>
      </c>
      <c r="P73" s="146" t="s">
        <v>566</v>
      </c>
    </row>
    <row r="74" spans="1:16" s="147" customFormat="1" x14ac:dyDescent="0.35">
      <c r="A74" s="272"/>
      <c r="B74" s="607"/>
      <c r="C74" s="608"/>
      <c r="D74" s="571"/>
      <c r="E74" s="571"/>
      <c r="F74" s="571"/>
      <c r="G74" s="571"/>
      <c r="H74" s="571"/>
      <c r="I74" s="571"/>
      <c r="J74" s="571"/>
      <c r="K74" s="571"/>
      <c r="L74" s="612"/>
    </row>
    <row r="75" spans="1:16" s="147" customFormat="1" x14ac:dyDescent="0.35">
      <c r="A75" s="272"/>
      <c r="B75" s="609"/>
      <c r="C75" s="610"/>
      <c r="D75" s="613"/>
      <c r="E75" s="613"/>
      <c r="F75" s="613"/>
      <c r="G75" s="613"/>
      <c r="H75" s="613"/>
      <c r="I75" s="613"/>
      <c r="J75" s="613"/>
      <c r="K75" s="613"/>
      <c r="L75" s="614"/>
    </row>
  </sheetData>
  <mergeCells count="36">
    <mergeCell ref="B72:C75"/>
    <mergeCell ref="D72:L75"/>
    <mergeCell ref="D68:L71"/>
    <mergeCell ref="B52:C54"/>
    <mergeCell ref="B55:C58"/>
    <mergeCell ref="B59:C61"/>
    <mergeCell ref="B62:C64"/>
    <mergeCell ref="B65:C67"/>
    <mergeCell ref="B68:C71"/>
    <mergeCell ref="D59:L61"/>
    <mergeCell ref="D62:L64"/>
    <mergeCell ref="D65:L67"/>
    <mergeCell ref="D52:L54"/>
    <mergeCell ref="D55:L58"/>
    <mergeCell ref="D30:J34"/>
    <mergeCell ref="B30:C34"/>
    <mergeCell ref="B38:C40"/>
    <mergeCell ref="D38:L40"/>
    <mergeCell ref="B48:C51"/>
    <mergeCell ref="D48:L51"/>
    <mergeCell ref="B45:C47"/>
    <mergeCell ref="D45:L47"/>
    <mergeCell ref="B37:L37"/>
    <mergeCell ref="B41:C44"/>
    <mergeCell ref="D41:L44"/>
    <mergeCell ref="B4:L4"/>
    <mergeCell ref="B5:L5"/>
    <mergeCell ref="B6:L6"/>
    <mergeCell ref="B8:L8"/>
    <mergeCell ref="B10:L10"/>
    <mergeCell ref="B20:L20"/>
    <mergeCell ref="B12:L13"/>
    <mergeCell ref="B15:L17"/>
    <mergeCell ref="B22:L22"/>
    <mergeCell ref="B27:L28"/>
    <mergeCell ref="B25:L25"/>
  </mergeCells>
  <printOptions horizontalCentered="1"/>
  <pageMargins left="0.25" right="0.25" top="0.75" bottom="0.75" header="0.3" footer="0.3"/>
  <pageSetup scale="63" fitToHeight="0" orientation="portrait" r:id="rId1"/>
  <headerFooter>
    <oddFooter>&amp;L&amp;A</oddFooter>
  </headerFooter>
  <rowBreaks count="1" manualBreakCount="1">
    <brk id="3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7A62E-6D01-4FA3-92E3-82C90F93AE0C}">
  <sheetPr>
    <tabColor rgb="FF00B0F0"/>
    <pageSetUpPr fitToPage="1"/>
  </sheetPr>
  <dimension ref="A1:Q484"/>
  <sheetViews>
    <sheetView showGridLines="0" zoomScaleNormal="100" workbookViewId="0"/>
  </sheetViews>
  <sheetFormatPr defaultColWidth="9.453125" defaultRowHeight="14" x14ac:dyDescent="0.35"/>
  <cols>
    <col min="1" max="1" width="1.54296875" style="13" customWidth="1"/>
    <col min="2" max="12" width="14.54296875" style="22" customWidth="1"/>
    <col min="13" max="13" width="9" style="1" customWidth="1"/>
    <col min="14" max="14" width="9" style="2" customWidth="1"/>
    <col min="15" max="16" width="15.54296875" style="16" hidden="1" customWidth="1"/>
    <col min="17" max="20" width="9" style="2" customWidth="1"/>
    <col min="21" max="16384" width="9.453125" style="2"/>
  </cols>
  <sheetData>
    <row r="1" spans="1:16" x14ac:dyDescent="0.35">
      <c r="O1" s="167" t="s">
        <v>130</v>
      </c>
      <c r="P1" s="167" t="s">
        <v>133</v>
      </c>
    </row>
    <row r="2" spans="1:16" x14ac:dyDescent="0.35">
      <c r="B2" s="23" t="s">
        <v>0</v>
      </c>
      <c r="C2" s="23"/>
      <c r="D2" s="23"/>
      <c r="O2" s="7"/>
      <c r="P2" s="7"/>
    </row>
    <row r="3" spans="1:16" x14ac:dyDescent="0.35">
      <c r="B3" s="24"/>
      <c r="C3" s="24"/>
      <c r="D3" s="24"/>
      <c r="O3" s="7"/>
      <c r="P3" s="7"/>
    </row>
    <row r="4" spans="1:16" s="7" customFormat="1" x14ac:dyDescent="0.35">
      <c r="A4" s="14"/>
      <c r="B4" s="583" t="str">
        <f>Info!B4</f>
        <v>PRODUCERS' QUESTIONNAIRE</v>
      </c>
      <c r="C4" s="583"/>
      <c r="D4" s="583"/>
      <c r="E4" s="583"/>
      <c r="F4" s="583"/>
      <c r="G4" s="583"/>
      <c r="H4" s="583"/>
      <c r="I4" s="583"/>
      <c r="J4" s="583"/>
      <c r="K4" s="583"/>
      <c r="L4" s="583"/>
      <c r="M4" s="6"/>
      <c r="N4" s="6"/>
      <c r="O4" s="15"/>
      <c r="P4" s="15"/>
    </row>
    <row r="5" spans="1:16" s="7" customFormat="1" x14ac:dyDescent="0.35">
      <c r="A5" s="14"/>
      <c r="B5" s="583" t="str">
        <f>Info!B5</f>
        <v>RR-2025-002</v>
      </c>
      <c r="C5" s="583"/>
      <c r="D5" s="583"/>
      <c r="E5" s="583"/>
      <c r="F5" s="583"/>
      <c r="G5" s="583"/>
      <c r="H5" s="583"/>
      <c r="I5" s="583"/>
      <c r="J5" s="583"/>
      <c r="K5" s="583"/>
      <c r="L5" s="583"/>
      <c r="M5" s="6"/>
      <c r="N5" s="6"/>
      <c r="O5" s="15"/>
      <c r="P5" s="15"/>
    </row>
    <row r="6" spans="1:16" s="16" customFormat="1" x14ac:dyDescent="0.35">
      <c r="A6" s="14"/>
      <c r="B6" s="583" t="str">
        <f>Info!B6</f>
        <v>CONCRETE REINFORCING BAR</v>
      </c>
      <c r="C6" s="583"/>
      <c r="D6" s="583"/>
      <c r="E6" s="583"/>
      <c r="F6" s="583"/>
      <c r="G6" s="583"/>
      <c r="H6" s="583"/>
      <c r="I6" s="583"/>
      <c r="J6" s="583"/>
      <c r="K6" s="583"/>
      <c r="L6" s="583"/>
      <c r="M6" s="15"/>
      <c r="N6" s="15"/>
      <c r="O6" s="17"/>
      <c r="P6" s="17"/>
    </row>
    <row r="7" spans="1:16" s="16" customFormat="1" x14ac:dyDescent="0.35">
      <c r="A7" s="14"/>
      <c r="B7" s="34"/>
      <c r="C7" s="34"/>
      <c r="D7" s="34"/>
      <c r="E7" s="34"/>
      <c r="F7" s="34"/>
      <c r="G7" s="34"/>
      <c r="H7" s="34"/>
      <c r="I7" s="34"/>
      <c r="J7" s="34"/>
      <c r="K7" s="34"/>
      <c r="L7" s="34"/>
      <c r="M7" s="15"/>
      <c r="N7" s="15"/>
      <c r="O7" s="5"/>
    </row>
    <row r="8" spans="1:16" s="16" customFormat="1" ht="14.25" customHeight="1" x14ac:dyDescent="0.35">
      <c r="A8" s="14"/>
      <c r="B8" s="669" t="str">
        <f>IF(Intro!$G$23="English",O8,P8)</f>
        <v>The following questions refer to the goods as defined in the product description on the Intro tab.</v>
      </c>
      <c r="C8" s="669"/>
      <c r="D8" s="669"/>
      <c r="E8" s="669"/>
      <c r="F8" s="669"/>
      <c r="G8" s="669"/>
      <c r="H8" s="669"/>
      <c r="I8" s="669"/>
      <c r="J8" s="669"/>
      <c r="K8" s="669"/>
      <c r="L8" s="669"/>
      <c r="M8" s="15"/>
      <c r="N8" s="15"/>
      <c r="O8" s="248" t="s">
        <v>606</v>
      </c>
      <c r="P8" s="248" t="s">
        <v>607</v>
      </c>
    </row>
    <row r="9" spans="1:16" s="16" customFormat="1" x14ac:dyDescent="0.35">
      <c r="A9" s="14"/>
      <c r="B9" s="677" t="str">
        <f>IF(Intro!$G$23="English",O9,P9)</f>
        <v xml:space="preserve">Product information and a glossary of terms can be found in the Info tab.
</v>
      </c>
      <c r="C9" s="677"/>
      <c r="D9" s="677"/>
      <c r="E9" s="677"/>
      <c r="F9" s="677"/>
      <c r="G9" s="677"/>
      <c r="H9" s="677"/>
      <c r="I9" s="677"/>
      <c r="J9" s="677"/>
      <c r="K9" s="677"/>
      <c r="L9" s="677"/>
      <c r="M9" s="15"/>
      <c r="N9" s="15"/>
      <c r="O9" s="17" t="s">
        <v>136</v>
      </c>
      <c r="P9" s="16" t="s">
        <v>137</v>
      </c>
    </row>
    <row r="10" spans="1:16" s="16" customFormat="1" x14ac:dyDescent="0.35">
      <c r="A10" s="14"/>
      <c r="B10" s="677" t="str">
        <f>IF(Intro!$G$23="English",O10,P10)</f>
        <v xml:space="preserve">Use the AddPub tab if more space is needed.
</v>
      </c>
      <c r="C10" s="677"/>
      <c r="D10" s="677"/>
      <c r="E10" s="677"/>
      <c r="F10" s="677"/>
      <c r="G10" s="677"/>
      <c r="H10" s="677"/>
      <c r="I10" s="677"/>
      <c r="J10" s="677"/>
      <c r="K10" s="677"/>
      <c r="L10" s="677"/>
      <c r="M10" s="15"/>
      <c r="N10" s="15"/>
      <c r="O10" s="17" t="s">
        <v>231</v>
      </c>
      <c r="P10" s="17" t="s">
        <v>232</v>
      </c>
    </row>
    <row r="11" spans="1:16" s="8" customFormat="1" x14ac:dyDescent="0.35">
      <c r="A11" s="18"/>
      <c r="B11" s="25"/>
      <c r="C11" s="25"/>
      <c r="D11" s="25"/>
      <c r="E11" s="26"/>
      <c r="F11" s="26"/>
      <c r="G11" s="26"/>
      <c r="H11" s="26"/>
      <c r="I11" s="26"/>
      <c r="J11" s="26"/>
      <c r="K11" s="26"/>
      <c r="L11" s="26"/>
      <c r="O11" s="9"/>
      <c r="P11" s="9"/>
    </row>
    <row r="12" spans="1:16" x14ac:dyDescent="0.35">
      <c r="B12" s="658" t="str">
        <f>IF(Intro!$G$23="English",O12,P12)</f>
        <v>GENERAL FIRM INFORMATION</v>
      </c>
      <c r="C12" s="659"/>
      <c r="D12" s="659"/>
      <c r="E12" s="659"/>
      <c r="F12" s="659"/>
      <c r="G12" s="659"/>
      <c r="H12" s="659"/>
      <c r="I12" s="659"/>
      <c r="J12" s="659"/>
      <c r="K12" s="659"/>
      <c r="L12" s="660"/>
      <c r="M12" s="173"/>
      <c r="O12" s="243" t="s">
        <v>608</v>
      </c>
      <c r="P12" s="243" t="s">
        <v>609</v>
      </c>
    </row>
    <row r="13" spans="1:16" x14ac:dyDescent="0.35">
      <c r="B13" s="661" t="s">
        <v>20</v>
      </c>
      <c r="C13" s="662"/>
      <c r="D13" s="662"/>
      <c r="E13" s="662"/>
      <c r="F13" s="662"/>
      <c r="G13" s="662"/>
      <c r="H13" s="662"/>
      <c r="I13" s="662"/>
      <c r="J13" s="662"/>
      <c r="K13" s="662"/>
      <c r="L13" s="663"/>
      <c r="M13" s="2"/>
    </row>
    <row r="14" spans="1:16" s="10" customFormat="1" x14ac:dyDescent="0.35">
      <c r="A14" s="12"/>
      <c r="B14" s="27"/>
      <c r="C14" s="28"/>
      <c r="D14" s="28"/>
      <c r="E14" s="29"/>
      <c r="F14" s="29"/>
      <c r="G14" s="29"/>
      <c r="H14" s="29"/>
      <c r="I14" s="29"/>
      <c r="J14" s="29"/>
      <c r="K14" s="29"/>
      <c r="L14" s="30"/>
      <c r="O14" s="8"/>
      <c r="P14" s="8"/>
    </row>
    <row r="15" spans="1:16" s="10" customFormat="1" x14ac:dyDescent="0.35">
      <c r="A15" s="12"/>
      <c r="B15" s="525" t="str">
        <f>IF(Intro!$G$23="English",O15,P15)</f>
        <v>Provide a brief history of your firm, with particular emphasis on activities regarding the goods.</v>
      </c>
      <c r="C15" s="526"/>
      <c r="D15" s="526"/>
      <c r="E15" s="526"/>
      <c r="F15" s="526"/>
      <c r="G15" s="526"/>
      <c r="H15" s="526"/>
      <c r="I15" s="526"/>
      <c r="J15" s="526"/>
      <c r="K15" s="526"/>
      <c r="L15" s="527"/>
      <c r="O15" s="168" t="s">
        <v>109</v>
      </c>
      <c r="P15" s="8" t="s">
        <v>110</v>
      </c>
    </row>
    <row r="16" spans="1:16" s="173" customFormat="1" x14ac:dyDescent="0.35">
      <c r="A16" s="278"/>
      <c r="B16" s="293"/>
      <c r="C16" s="294"/>
      <c r="D16" s="294"/>
      <c r="E16" s="294"/>
      <c r="F16" s="294"/>
      <c r="G16" s="294"/>
      <c r="H16" s="294"/>
      <c r="I16" s="294"/>
      <c r="J16" s="294"/>
      <c r="K16" s="294"/>
      <c r="L16" s="279"/>
      <c r="O16" s="169"/>
      <c r="P16" s="169"/>
    </row>
    <row r="17" spans="1:16" s="3" customFormat="1" x14ac:dyDescent="0.35">
      <c r="A17" s="13"/>
      <c r="B17" s="629"/>
      <c r="C17" s="630"/>
      <c r="D17" s="630"/>
      <c r="E17" s="630"/>
      <c r="F17" s="630"/>
      <c r="G17" s="630"/>
      <c r="H17" s="630"/>
      <c r="I17" s="630"/>
      <c r="J17" s="630"/>
      <c r="K17" s="630"/>
      <c r="L17" s="631"/>
      <c r="M17" s="173"/>
      <c r="O17" s="167"/>
      <c r="P17" s="167"/>
    </row>
    <row r="18" spans="1:16" s="3" customFormat="1" x14ac:dyDescent="0.35">
      <c r="A18" s="13"/>
      <c r="B18" s="629"/>
      <c r="C18" s="630"/>
      <c r="D18" s="630"/>
      <c r="E18" s="630"/>
      <c r="F18" s="630"/>
      <c r="G18" s="630"/>
      <c r="H18" s="630"/>
      <c r="I18" s="630"/>
      <c r="J18" s="630"/>
      <c r="K18" s="630"/>
      <c r="L18" s="631"/>
      <c r="M18" s="173"/>
      <c r="O18" s="167"/>
      <c r="P18" s="167"/>
    </row>
    <row r="19" spans="1:16" s="3" customFormat="1" x14ac:dyDescent="0.35">
      <c r="A19" s="13"/>
      <c r="B19" s="629"/>
      <c r="C19" s="630"/>
      <c r="D19" s="630"/>
      <c r="E19" s="630"/>
      <c r="F19" s="630"/>
      <c r="G19" s="630"/>
      <c r="H19" s="630"/>
      <c r="I19" s="630"/>
      <c r="J19" s="630"/>
      <c r="K19" s="630"/>
      <c r="L19" s="631"/>
      <c r="M19" s="173"/>
      <c r="O19" s="167"/>
      <c r="P19" s="167"/>
    </row>
    <row r="20" spans="1:16" s="3" customFormat="1" x14ac:dyDescent="0.35">
      <c r="A20" s="13"/>
      <c r="B20" s="629"/>
      <c r="C20" s="630"/>
      <c r="D20" s="630"/>
      <c r="E20" s="630"/>
      <c r="F20" s="630"/>
      <c r="G20" s="630"/>
      <c r="H20" s="630"/>
      <c r="I20" s="630"/>
      <c r="J20" s="630"/>
      <c r="K20" s="630"/>
      <c r="L20" s="631"/>
      <c r="M20" s="173"/>
      <c r="O20" s="167"/>
      <c r="P20" s="167"/>
    </row>
    <row r="21" spans="1:16" s="3" customFormat="1" x14ac:dyDescent="0.35">
      <c r="A21" s="13"/>
      <c r="B21" s="629"/>
      <c r="C21" s="630"/>
      <c r="D21" s="630"/>
      <c r="E21" s="630"/>
      <c r="F21" s="630"/>
      <c r="G21" s="630"/>
      <c r="H21" s="630"/>
      <c r="I21" s="630"/>
      <c r="J21" s="630"/>
      <c r="K21" s="630"/>
      <c r="L21" s="631"/>
      <c r="M21" s="173"/>
      <c r="O21" s="167"/>
      <c r="P21" s="167"/>
    </row>
    <row r="22" spans="1:16" s="3" customFormat="1" x14ac:dyDescent="0.35">
      <c r="A22" s="13"/>
      <c r="B22" s="629"/>
      <c r="C22" s="630"/>
      <c r="D22" s="630"/>
      <c r="E22" s="630"/>
      <c r="F22" s="630"/>
      <c r="G22" s="630"/>
      <c r="H22" s="630"/>
      <c r="I22" s="630"/>
      <c r="J22" s="630"/>
      <c r="K22" s="630"/>
      <c r="L22" s="631"/>
      <c r="M22" s="173"/>
      <c r="O22" s="167"/>
      <c r="P22" s="167"/>
    </row>
    <row r="23" spans="1:16" s="3" customFormat="1" x14ac:dyDescent="0.35">
      <c r="A23" s="13"/>
      <c r="B23" s="629"/>
      <c r="C23" s="630"/>
      <c r="D23" s="630"/>
      <c r="E23" s="630"/>
      <c r="F23" s="630"/>
      <c r="G23" s="630"/>
      <c r="H23" s="630"/>
      <c r="I23" s="630"/>
      <c r="J23" s="630"/>
      <c r="K23" s="630"/>
      <c r="L23" s="631"/>
      <c r="M23" s="173"/>
      <c r="O23" s="167"/>
      <c r="P23" s="167"/>
    </row>
    <row r="24" spans="1:16" s="3" customFormat="1" x14ac:dyDescent="0.35">
      <c r="A24" s="13"/>
      <c r="B24" s="629"/>
      <c r="C24" s="630"/>
      <c r="D24" s="630"/>
      <c r="E24" s="630"/>
      <c r="F24" s="630"/>
      <c r="G24" s="630"/>
      <c r="H24" s="630"/>
      <c r="I24" s="630"/>
      <c r="J24" s="630"/>
      <c r="K24" s="630"/>
      <c r="L24" s="631"/>
      <c r="M24" s="173"/>
      <c r="O24" s="167"/>
      <c r="P24" s="167"/>
    </row>
    <row r="25" spans="1:16" s="173" customFormat="1" x14ac:dyDescent="0.35">
      <c r="A25" s="278"/>
      <c r="B25" s="308"/>
      <c r="C25" s="309"/>
      <c r="D25" s="309"/>
      <c r="E25" s="309"/>
      <c r="F25" s="309"/>
      <c r="G25" s="309"/>
      <c r="H25" s="309"/>
      <c r="I25" s="309"/>
      <c r="J25" s="309"/>
      <c r="K25" s="309"/>
      <c r="L25" s="310"/>
      <c r="O25" s="169"/>
      <c r="P25" s="169"/>
    </row>
    <row r="26" spans="1:16" s="3" customFormat="1" x14ac:dyDescent="0.35">
      <c r="A26" s="13"/>
      <c r="B26" s="636" t="s">
        <v>21</v>
      </c>
      <c r="C26" s="637"/>
      <c r="D26" s="637"/>
      <c r="E26" s="637"/>
      <c r="F26" s="637"/>
      <c r="G26" s="637"/>
      <c r="H26" s="637"/>
      <c r="I26" s="637"/>
      <c r="J26" s="637"/>
      <c r="K26" s="637"/>
      <c r="L26" s="638"/>
      <c r="M26" s="286"/>
      <c r="O26" s="167"/>
      <c r="P26" s="167"/>
    </row>
    <row r="27" spans="1:16" s="173" customFormat="1" x14ac:dyDescent="0.35">
      <c r="A27" s="278"/>
      <c r="B27" s="293"/>
      <c r="C27" s="294"/>
      <c r="D27" s="294"/>
      <c r="E27" s="294"/>
      <c r="F27" s="294"/>
      <c r="G27" s="294"/>
      <c r="H27" s="294"/>
      <c r="I27" s="294"/>
      <c r="J27" s="294"/>
      <c r="K27" s="294"/>
      <c r="L27" s="279"/>
      <c r="O27" s="169"/>
      <c r="P27" s="169"/>
    </row>
    <row r="28" spans="1:16" s="173" customFormat="1" ht="14.9" customHeight="1" x14ac:dyDescent="0.35">
      <c r="A28" s="278"/>
      <c r="B28" s="624" t="str">
        <f>IF(Intro!$G$23="English",O28,P28)</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8" s="625"/>
      <c r="D28" s="625"/>
      <c r="E28" s="625"/>
      <c r="F28" s="625"/>
      <c r="G28" s="625"/>
      <c r="H28" s="625"/>
      <c r="I28" s="625"/>
      <c r="J28" s="625"/>
      <c r="K28" s="625"/>
      <c r="L28" s="626"/>
      <c r="O28" s="158" t="s">
        <v>612</v>
      </c>
      <c r="P28" s="158" t="s">
        <v>613</v>
      </c>
    </row>
    <row r="29" spans="1:16" s="173" customFormat="1" x14ac:dyDescent="0.35">
      <c r="A29" s="278"/>
      <c r="B29" s="624"/>
      <c r="C29" s="625"/>
      <c r="D29" s="625"/>
      <c r="E29" s="625"/>
      <c r="F29" s="625"/>
      <c r="G29" s="625"/>
      <c r="H29" s="625"/>
      <c r="I29" s="625"/>
      <c r="J29" s="625"/>
      <c r="K29" s="625"/>
      <c r="L29" s="626"/>
      <c r="O29" s="169"/>
      <c r="P29" s="169"/>
    </row>
    <row r="30" spans="1:16" s="173" customFormat="1" x14ac:dyDescent="0.35">
      <c r="A30" s="278"/>
      <c r="B30" s="624"/>
      <c r="C30" s="625"/>
      <c r="D30" s="625"/>
      <c r="E30" s="625"/>
      <c r="F30" s="625"/>
      <c r="G30" s="625"/>
      <c r="H30" s="625"/>
      <c r="I30" s="625"/>
      <c r="J30" s="625"/>
      <c r="K30" s="625"/>
      <c r="L30" s="626"/>
      <c r="O30" s="169"/>
      <c r="P30" s="169"/>
    </row>
    <row r="31" spans="1:16" s="173" customFormat="1" x14ac:dyDescent="0.35">
      <c r="A31" s="278"/>
      <c r="B31" s="293"/>
      <c r="C31" s="294"/>
      <c r="D31" s="294"/>
      <c r="E31" s="294"/>
      <c r="F31" s="294"/>
      <c r="G31" s="294"/>
      <c r="H31" s="294"/>
      <c r="I31" s="294"/>
      <c r="J31" s="294"/>
      <c r="K31" s="294"/>
      <c r="L31" s="279"/>
      <c r="O31" s="169"/>
      <c r="P31" s="169"/>
    </row>
    <row r="32" spans="1:16" s="10" customFormat="1" x14ac:dyDescent="0.35">
      <c r="A32" s="12"/>
      <c r="B32" s="213"/>
      <c r="C32" s="684" t="str">
        <f>IF(Intro!$G$23="English",O32,P32)</f>
        <v>Firm Name</v>
      </c>
      <c r="D32" s="586"/>
      <c r="E32" s="684" t="str">
        <f>IF(Intro!$G$23="English",O34,P34)</f>
        <v>Firm Address</v>
      </c>
      <c r="F32" s="586"/>
      <c r="G32" s="684" t="str">
        <f>IF(Intro!$G$23="English",O36,P36)</f>
        <v>Nature of association</v>
      </c>
      <c r="H32" s="585"/>
      <c r="I32" s="586"/>
      <c r="J32" s="684" t="str">
        <f>IF(Intro!$G$23="English",O38,P38)</f>
        <v>Role in the Industry</v>
      </c>
      <c r="K32" s="585"/>
      <c r="L32" s="685"/>
      <c r="O32" s="169" t="s">
        <v>22</v>
      </c>
      <c r="P32" s="169" t="s">
        <v>23</v>
      </c>
    </row>
    <row r="33" spans="1:16" s="10" customFormat="1" x14ac:dyDescent="0.35">
      <c r="A33" s="12"/>
      <c r="B33" s="213"/>
      <c r="C33" s="590"/>
      <c r="D33" s="592"/>
      <c r="E33" s="590"/>
      <c r="F33" s="592"/>
      <c r="G33" s="590"/>
      <c r="H33" s="591"/>
      <c r="I33" s="592"/>
      <c r="J33" s="590"/>
      <c r="K33" s="591"/>
      <c r="L33" s="686"/>
      <c r="O33" s="169"/>
      <c r="P33" s="169"/>
    </row>
    <row r="34" spans="1:16" s="147" customFormat="1" x14ac:dyDescent="0.35">
      <c r="A34" s="277"/>
      <c r="B34" s="643">
        <v>1</v>
      </c>
      <c r="C34" s="548"/>
      <c r="D34" s="639"/>
      <c r="E34" s="548"/>
      <c r="F34" s="639"/>
      <c r="G34" s="548"/>
      <c r="H34" s="549"/>
      <c r="I34" s="639"/>
      <c r="J34" s="548"/>
      <c r="K34" s="549"/>
      <c r="L34" s="550"/>
      <c r="O34" s="169" t="s">
        <v>7</v>
      </c>
      <c r="P34" s="169" t="s">
        <v>8</v>
      </c>
    </row>
    <row r="35" spans="1:16" s="147" customFormat="1" x14ac:dyDescent="0.35">
      <c r="A35" s="277"/>
      <c r="B35" s="645"/>
      <c r="C35" s="551"/>
      <c r="D35" s="642"/>
      <c r="E35" s="551"/>
      <c r="F35" s="642"/>
      <c r="G35" s="551"/>
      <c r="H35" s="552"/>
      <c r="I35" s="642"/>
      <c r="J35" s="551"/>
      <c r="K35" s="552"/>
      <c r="L35" s="553"/>
      <c r="O35" s="169"/>
      <c r="P35" s="169"/>
    </row>
    <row r="36" spans="1:16" s="147" customFormat="1" x14ac:dyDescent="0.35">
      <c r="A36" s="277"/>
      <c r="B36" s="643">
        <v>2</v>
      </c>
      <c r="C36" s="548"/>
      <c r="D36" s="639"/>
      <c r="E36" s="548"/>
      <c r="F36" s="639"/>
      <c r="G36" s="548"/>
      <c r="H36" s="549"/>
      <c r="I36" s="639"/>
      <c r="J36" s="548"/>
      <c r="K36" s="549"/>
      <c r="L36" s="550"/>
      <c r="O36" s="169" t="s">
        <v>341</v>
      </c>
      <c r="P36" s="169" t="s">
        <v>658</v>
      </c>
    </row>
    <row r="37" spans="1:16" s="147" customFormat="1" x14ac:dyDescent="0.35">
      <c r="A37" s="277"/>
      <c r="B37" s="645"/>
      <c r="C37" s="551"/>
      <c r="D37" s="642"/>
      <c r="E37" s="551"/>
      <c r="F37" s="642"/>
      <c r="G37" s="551"/>
      <c r="H37" s="552"/>
      <c r="I37" s="642"/>
      <c r="J37" s="551"/>
      <c r="K37" s="552"/>
      <c r="L37" s="553"/>
      <c r="O37" s="169"/>
      <c r="P37" s="169"/>
    </row>
    <row r="38" spans="1:16" s="147" customFormat="1" x14ac:dyDescent="0.35">
      <c r="A38" s="277"/>
      <c r="B38" s="643">
        <v>3</v>
      </c>
      <c r="C38" s="548"/>
      <c r="D38" s="639"/>
      <c r="E38" s="548"/>
      <c r="F38" s="639"/>
      <c r="G38" s="548"/>
      <c r="H38" s="549"/>
      <c r="I38" s="639"/>
      <c r="J38" s="548"/>
      <c r="K38" s="549"/>
      <c r="L38" s="550"/>
      <c r="O38" s="169" t="s">
        <v>24</v>
      </c>
      <c r="P38" s="169" t="s">
        <v>25</v>
      </c>
    </row>
    <row r="39" spans="1:16" s="147" customFormat="1" x14ac:dyDescent="0.35">
      <c r="A39" s="277"/>
      <c r="B39" s="645"/>
      <c r="C39" s="551"/>
      <c r="D39" s="642"/>
      <c r="E39" s="551"/>
      <c r="F39" s="642"/>
      <c r="G39" s="551"/>
      <c r="H39" s="552"/>
      <c r="I39" s="642"/>
      <c r="J39" s="551"/>
      <c r="K39" s="552"/>
      <c r="L39" s="553"/>
      <c r="O39" s="169"/>
      <c r="P39" s="169"/>
    </row>
    <row r="40" spans="1:16" s="147" customFormat="1" x14ac:dyDescent="0.35">
      <c r="A40" s="277"/>
      <c r="B40" s="643">
        <v>4</v>
      </c>
      <c r="C40" s="548"/>
      <c r="D40" s="639"/>
      <c r="E40" s="548"/>
      <c r="F40" s="639"/>
      <c r="G40" s="548"/>
      <c r="H40" s="549"/>
      <c r="I40" s="639"/>
      <c r="J40" s="548"/>
      <c r="K40" s="549"/>
      <c r="L40" s="550"/>
    </row>
    <row r="41" spans="1:16" s="147" customFormat="1" x14ac:dyDescent="0.35">
      <c r="A41" s="277"/>
      <c r="B41" s="645"/>
      <c r="C41" s="551"/>
      <c r="D41" s="642"/>
      <c r="E41" s="551"/>
      <c r="F41" s="642"/>
      <c r="G41" s="551"/>
      <c r="H41" s="552"/>
      <c r="I41" s="642"/>
      <c r="J41" s="551"/>
      <c r="K41" s="552"/>
      <c r="L41" s="553"/>
    </row>
    <row r="42" spans="1:16" s="147" customFormat="1" x14ac:dyDescent="0.35">
      <c r="A42" s="277"/>
      <c r="B42" s="643">
        <v>5</v>
      </c>
      <c r="C42" s="548"/>
      <c r="D42" s="639"/>
      <c r="E42" s="548"/>
      <c r="F42" s="639"/>
      <c r="G42" s="548"/>
      <c r="H42" s="549"/>
      <c r="I42" s="639"/>
      <c r="J42" s="548"/>
      <c r="K42" s="549"/>
      <c r="L42" s="550"/>
      <c r="O42" s="169"/>
      <c r="P42" s="169"/>
    </row>
    <row r="43" spans="1:16" s="147" customFormat="1" x14ac:dyDescent="0.35">
      <c r="A43" s="277"/>
      <c r="B43" s="645"/>
      <c r="C43" s="551"/>
      <c r="D43" s="642"/>
      <c r="E43" s="551"/>
      <c r="F43" s="642"/>
      <c r="G43" s="551"/>
      <c r="H43" s="552"/>
      <c r="I43" s="642"/>
      <c r="J43" s="551"/>
      <c r="K43" s="552"/>
      <c r="L43" s="553"/>
      <c r="O43" s="169"/>
      <c r="P43" s="169"/>
    </row>
    <row r="44" spans="1:16" s="147" customFormat="1" x14ac:dyDescent="0.35">
      <c r="A44" s="277"/>
      <c r="B44" s="643">
        <v>6</v>
      </c>
      <c r="C44" s="548"/>
      <c r="D44" s="639"/>
      <c r="E44" s="548"/>
      <c r="F44" s="639"/>
      <c r="G44" s="548"/>
      <c r="H44" s="549"/>
      <c r="I44" s="639"/>
      <c r="J44" s="548"/>
      <c r="K44" s="549"/>
      <c r="L44" s="550"/>
      <c r="O44" s="169"/>
      <c r="P44" s="169"/>
    </row>
    <row r="45" spans="1:16" s="147" customFormat="1" x14ac:dyDescent="0.35">
      <c r="A45" s="277"/>
      <c r="B45" s="645"/>
      <c r="C45" s="551"/>
      <c r="D45" s="642"/>
      <c r="E45" s="551"/>
      <c r="F45" s="642"/>
      <c r="G45" s="551"/>
      <c r="H45" s="552"/>
      <c r="I45" s="642"/>
      <c r="J45" s="551"/>
      <c r="K45" s="552"/>
      <c r="L45" s="553"/>
      <c r="O45" s="169"/>
      <c r="P45" s="169"/>
    </row>
    <row r="46" spans="1:16" s="147" customFormat="1" x14ac:dyDescent="0.35">
      <c r="A46" s="277"/>
      <c r="B46" s="643">
        <v>7</v>
      </c>
      <c r="C46" s="548"/>
      <c r="D46" s="639"/>
      <c r="E46" s="548"/>
      <c r="F46" s="639"/>
      <c r="G46" s="548"/>
      <c r="H46" s="549"/>
      <c r="I46" s="639"/>
      <c r="J46" s="548"/>
      <c r="K46" s="549"/>
      <c r="L46" s="550"/>
      <c r="O46" s="169"/>
      <c r="P46" s="169"/>
    </row>
    <row r="47" spans="1:16" s="147" customFormat="1" x14ac:dyDescent="0.35">
      <c r="A47" s="277"/>
      <c r="B47" s="645"/>
      <c r="C47" s="551"/>
      <c r="D47" s="642"/>
      <c r="E47" s="551"/>
      <c r="F47" s="642"/>
      <c r="G47" s="551"/>
      <c r="H47" s="552"/>
      <c r="I47" s="642"/>
      <c r="J47" s="551"/>
      <c r="K47" s="552"/>
      <c r="L47" s="553"/>
      <c r="O47" s="169"/>
      <c r="P47" s="169"/>
    </row>
    <row r="48" spans="1:16" s="147" customFormat="1" x14ac:dyDescent="0.35">
      <c r="A48" s="277"/>
      <c r="B48" s="643">
        <v>8</v>
      </c>
      <c r="C48" s="548"/>
      <c r="D48" s="639"/>
      <c r="E48" s="548"/>
      <c r="F48" s="639"/>
      <c r="G48" s="548"/>
      <c r="H48" s="549"/>
      <c r="I48" s="639"/>
      <c r="J48" s="548"/>
      <c r="K48" s="549"/>
      <c r="L48" s="550"/>
      <c r="O48" s="169"/>
      <c r="P48" s="169"/>
    </row>
    <row r="49" spans="1:16" s="147" customFormat="1" x14ac:dyDescent="0.35">
      <c r="A49" s="277"/>
      <c r="B49" s="645"/>
      <c r="C49" s="551"/>
      <c r="D49" s="642"/>
      <c r="E49" s="551"/>
      <c r="F49" s="642"/>
      <c r="G49" s="551"/>
      <c r="H49" s="552"/>
      <c r="I49" s="642"/>
      <c r="J49" s="551"/>
      <c r="K49" s="552"/>
      <c r="L49" s="553"/>
      <c r="O49" s="169"/>
      <c r="P49" s="169"/>
    </row>
    <row r="50" spans="1:16" s="147" customFormat="1" x14ac:dyDescent="0.35">
      <c r="A50" s="277"/>
      <c r="B50" s="643">
        <v>9</v>
      </c>
      <c r="C50" s="548"/>
      <c r="D50" s="639"/>
      <c r="E50" s="548"/>
      <c r="F50" s="639"/>
      <c r="G50" s="548"/>
      <c r="H50" s="549"/>
      <c r="I50" s="639"/>
      <c r="J50" s="548"/>
      <c r="K50" s="549"/>
      <c r="L50" s="550"/>
      <c r="O50" s="169"/>
      <c r="P50" s="169"/>
    </row>
    <row r="51" spans="1:16" s="147" customFormat="1" x14ac:dyDescent="0.35">
      <c r="A51" s="277"/>
      <c r="B51" s="645"/>
      <c r="C51" s="551"/>
      <c r="D51" s="642"/>
      <c r="E51" s="551"/>
      <c r="F51" s="642"/>
      <c r="G51" s="551"/>
      <c r="H51" s="552"/>
      <c r="I51" s="642"/>
      <c r="J51" s="551"/>
      <c r="K51" s="552"/>
      <c r="L51" s="553"/>
      <c r="O51" s="169"/>
      <c r="P51" s="169"/>
    </row>
    <row r="52" spans="1:16" s="147" customFormat="1" x14ac:dyDescent="0.35">
      <c r="A52" s="277"/>
      <c r="B52" s="643">
        <v>10</v>
      </c>
      <c r="C52" s="548"/>
      <c r="D52" s="639"/>
      <c r="E52" s="548"/>
      <c r="F52" s="639"/>
      <c r="G52" s="548"/>
      <c r="H52" s="549"/>
      <c r="I52" s="639"/>
      <c r="J52" s="548"/>
      <c r="K52" s="549"/>
      <c r="L52" s="550"/>
      <c r="O52" s="169"/>
      <c r="P52" s="169"/>
    </row>
    <row r="53" spans="1:16" s="147" customFormat="1" x14ac:dyDescent="0.35">
      <c r="A53" s="277"/>
      <c r="B53" s="645"/>
      <c r="C53" s="551"/>
      <c r="D53" s="642"/>
      <c r="E53" s="551"/>
      <c r="F53" s="642"/>
      <c r="G53" s="551"/>
      <c r="H53" s="552"/>
      <c r="I53" s="642"/>
      <c r="J53" s="551"/>
      <c r="K53" s="552"/>
      <c r="L53" s="553"/>
      <c r="O53" s="169"/>
      <c r="P53" s="169"/>
    </row>
    <row r="54" spans="1:16" s="173" customFormat="1" x14ac:dyDescent="0.35">
      <c r="A54" s="278"/>
      <c r="B54" s="308"/>
      <c r="C54" s="309"/>
      <c r="D54" s="309"/>
      <c r="E54" s="309"/>
      <c r="F54" s="309"/>
      <c r="G54" s="309"/>
      <c r="H54" s="309"/>
      <c r="I54" s="309"/>
      <c r="J54" s="309"/>
      <c r="K54" s="309"/>
      <c r="L54" s="310"/>
      <c r="O54" s="169"/>
      <c r="P54" s="169"/>
    </row>
    <row r="55" spans="1:16" s="3" customFormat="1" x14ac:dyDescent="0.35">
      <c r="A55" s="13"/>
      <c r="B55" s="678" t="s">
        <v>26</v>
      </c>
      <c r="C55" s="679"/>
      <c r="D55" s="679"/>
      <c r="E55" s="679"/>
      <c r="F55" s="679"/>
      <c r="G55" s="679"/>
      <c r="H55" s="679"/>
      <c r="I55" s="679"/>
      <c r="J55" s="679"/>
      <c r="K55" s="679"/>
      <c r="L55" s="680"/>
      <c r="M55" s="286"/>
      <c r="O55" s="167"/>
      <c r="P55" s="167"/>
    </row>
    <row r="56" spans="1:16" s="173" customFormat="1" x14ac:dyDescent="0.35">
      <c r="A56" s="278"/>
      <c r="B56" s="293"/>
      <c r="C56" s="294"/>
      <c r="D56" s="294"/>
      <c r="E56" s="294"/>
      <c r="F56" s="294"/>
      <c r="G56" s="294"/>
      <c r="H56" s="294"/>
      <c r="I56" s="294"/>
      <c r="J56" s="294"/>
      <c r="K56" s="294"/>
      <c r="L56" s="279"/>
      <c r="O56" s="169"/>
      <c r="P56" s="169"/>
    </row>
    <row r="57" spans="1:16" s="173" customFormat="1" x14ac:dyDescent="0.35">
      <c r="A57" s="278"/>
      <c r="B57" s="525" t="str">
        <f>IF(Intro!$G$23="English",O57,P57)</f>
        <v>Provide details of any change of majority ownership of your firm since January 1, 2022.</v>
      </c>
      <c r="C57" s="526"/>
      <c r="D57" s="526"/>
      <c r="E57" s="526"/>
      <c r="F57" s="526"/>
      <c r="G57" s="526"/>
      <c r="H57" s="526"/>
      <c r="I57" s="526"/>
      <c r="J57" s="526"/>
      <c r="K57" s="526"/>
      <c r="L57" s="527"/>
      <c r="O57" s="169" t="str">
        <f>"Provide details of any change of majority ownership of your firm since January 1, "&amp;Variables!B6&amp;"."</f>
        <v>Provide details of any change of majority ownership of your firm since January 1, 2022.</v>
      </c>
      <c r="P57" s="169" t="str">
        <f>"Fournissez des détails sur tout changement de propriétés majoritaire de votre entreprise depuis le 1er janvier "&amp;Variables!B6&amp;"."</f>
        <v>Fournissez des détails sur tout changement de propriétés majoritaire de votre entreprise depuis le 1er janvier 2022.</v>
      </c>
    </row>
    <row r="58" spans="1:16" s="173" customFormat="1" x14ac:dyDescent="0.35">
      <c r="A58" s="278"/>
      <c r="B58" s="293"/>
      <c r="C58" s="294"/>
      <c r="D58" s="294"/>
      <c r="E58" s="294"/>
      <c r="F58" s="294"/>
      <c r="G58" s="294"/>
      <c r="H58" s="294"/>
      <c r="I58" s="294"/>
      <c r="J58" s="294"/>
      <c r="K58" s="294"/>
      <c r="L58" s="279"/>
      <c r="O58" s="169"/>
      <c r="P58" s="169"/>
    </row>
    <row r="59" spans="1:16" s="3" customFormat="1" x14ac:dyDescent="0.35">
      <c r="A59" s="13"/>
      <c r="B59" s="629"/>
      <c r="C59" s="630"/>
      <c r="D59" s="630"/>
      <c r="E59" s="630"/>
      <c r="F59" s="630"/>
      <c r="G59" s="630"/>
      <c r="H59" s="630"/>
      <c r="I59" s="630"/>
      <c r="J59" s="630"/>
      <c r="K59" s="630"/>
      <c r="L59" s="631"/>
      <c r="M59" s="173"/>
      <c r="O59" s="167"/>
      <c r="P59" s="167"/>
    </row>
    <row r="60" spans="1:16" s="3" customFormat="1" x14ac:dyDescent="0.35">
      <c r="A60" s="13"/>
      <c r="B60" s="629"/>
      <c r="C60" s="630"/>
      <c r="D60" s="630"/>
      <c r="E60" s="630"/>
      <c r="F60" s="630"/>
      <c r="G60" s="630"/>
      <c r="H60" s="630"/>
      <c r="I60" s="630"/>
      <c r="J60" s="630"/>
      <c r="K60" s="630"/>
      <c r="L60" s="631"/>
      <c r="M60" s="173"/>
      <c r="O60" s="167"/>
      <c r="P60" s="167"/>
    </row>
    <row r="61" spans="1:16" s="3" customFormat="1" x14ac:dyDescent="0.35">
      <c r="A61" s="13"/>
      <c r="B61" s="629"/>
      <c r="C61" s="630"/>
      <c r="D61" s="630"/>
      <c r="E61" s="630"/>
      <c r="F61" s="630"/>
      <c r="G61" s="630"/>
      <c r="H61" s="630"/>
      <c r="I61" s="630"/>
      <c r="J61" s="630"/>
      <c r="K61" s="630"/>
      <c r="L61" s="631"/>
      <c r="M61" s="173"/>
      <c r="O61" s="167"/>
      <c r="P61" s="167"/>
    </row>
    <row r="62" spans="1:16" s="3" customFormat="1" x14ac:dyDescent="0.35">
      <c r="A62" s="13"/>
      <c r="B62" s="629"/>
      <c r="C62" s="630"/>
      <c r="D62" s="630"/>
      <c r="E62" s="630"/>
      <c r="F62" s="630"/>
      <c r="G62" s="630"/>
      <c r="H62" s="630"/>
      <c r="I62" s="630"/>
      <c r="J62" s="630"/>
      <c r="K62" s="630"/>
      <c r="L62" s="631"/>
      <c r="M62" s="173"/>
      <c r="O62" s="167"/>
      <c r="P62" s="167"/>
    </row>
    <row r="63" spans="1:16" s="3" customFormat="1" x14ac:dyDescent="0.35">
      <c r="A63" s="13"/>
      <c r="B63" s="629"/>
      <c r="C63" s="630"/>
      <c r="D63" s="630"/>
      <c r="E63" s="630"/>
      <c r="F63" s="630"/>
      <c r="G63" s="630"/>
      <c r="H63" s="630"/>
      <c r="I63" s="630"/>
      <c r="J63" s="630"/>
      <c r="K63" s="630"/>
      <c r="L63" s="631"/>
      <c r="M63" s="173"/>
      <c r="O63" s="167"/>
      <c r="P63" s="167"/>
    </row>
    <row r="64" spans="1:16" s="3" customFormat="1" x14ac:dyDescent="0.35">
      <c r="A64" s="13"/>
      <c r="B64" s="629"/>
      <c r="C64" s="630"/>
      <c r="D64" s="630"/>
      <c r="E64" s="630"/>
      <c r="F64" s="630"/>
      <c r="G64" s="630"/>
      <c r="H64" s="630"/>
      <c r="I64" s="630"/>
      <c r="J64" s="630"/>
      <c r="K64" s="630"/>
      <c r="L64" s="631"/>
      <c r="M64" s="173"/>
      <c r="O64" s="167"/>
      <c r="P64" s="167"/>
    </row>
    <row r="65" spans="1:16" s="3" customFormat="1" x14ac:dyDescent="0.35">
      <c r="A65" s="13"/>
      <c r="B65" s="629"/>
      <c r="C65" s="630"/>
      <c r="D65" s="630"/>
      <c r="E65" s="630"/>
      <c r="F65" s="630"/>
      <c r="G65" s="630"/>
      <c r="H65" s="630"/>
      <c r="I65" s="630"/>
      <c r="J65" s="630"/>
      <c r="K65" s="630"/>
      <c r="L65" s="631"/>
      <c r="M65" s="173"/>
      <c r="O65" s="167"/>
      <c r="P65" s="167"/>
    </row>
    <row r="66" spans="1:16" s="3" customFormat="1" x14ac:dyDescent="0.35">
      <c r="A66" s="13"/>
      <c r="B66" s="629"/>
      <c r="C66" s="630"/>
      <c r="D66" s="630"/>
      <c r="E66" s="630"/>
      <c r="F66" s="630"/>
      <c r="G66" s="630"/>
      <c r="H66" s="630"/>
      <c r="I66" s="630"/>
      <c r="J66" s="630"/>
      <c r="K66" s="630"/>
      <c r="L66" s="631"/>
      <c r="M66" s="173"/>
      <c r="O66" s="167"/>
      <c r="P66" s="167"/>
    </row>
    <row r="67" spans="1:16" s="173" customFormat="1" x14ac:dyDescent="0.35">
      <c r="A67" s="278"/>
      <c r="B67" s="308"/>
      <c r="C67" s="309"/>
      <c r="D67" s="309"/>
      <c r="E67" s="309"/>
      <c r="F67" s="309"/>
      <c r="G67" s="309"/>
      <c r="H67" s="309"/>
      <c r="I67" s="309"/>
      <c r="J67" s="309"/>
      <c r="K67" s="309"/>
      <c r="L67" s="310"/>
      <c r="O67" s="169"/>
      <c r="P67" s="169"/>
    </row>
    <row r="68" spans="1:16" s="3" customFormat="1" x14ac:dyDescent="0.35">
      <c r="A68" s="13"/>
      <c r="B68" s="636" t="s">
        <v>27</v>
      </c>
      <c r="C68" s="637"/>
      <c r="D68" s="637"/>
      <c r="E68" s="637"/>
      <c r="F68" s="637"/>
      <c r="G68" s="637"/>
      <c r="H68" s="637"/>
      <c r="I68" s="637"/>
      <c r="J68" s="637"/>
      <c r="K68" s="637"/>
      <c r="L68" s="638"/>
      <c r="M68" s="286"/>
      <c r="O68" s="167"/>
      <c r="P68" s="167"/>
    </row>
    <row r="69" spans="1:16" s="173" customFormat="1" x14ac:dyDescent="0.35">
      <c r="A69" s="278"/>
      <c r="B69" s="293"/>
      <c r="C69" s="294"/>
      <c r="D69" s="294"/>
      <c r="E69" s="294"/>
      <c r="F69" s="294"/>
      <c r="G69" s="294"/>
      <c r="H69" s="294"/>
      <c r="I69" s="294"/>
      <c r="J69" s="294"/>
      <c r="K69" s="294"/>
      <c r="L69" s="279"/>
      <c r="O69" s="169"/>
      <c r="P69" s="169"/>
    </row>
    <row r="70" spans="1:16" s="173" customFormat="1" x14ac:dyDescent="0.35">
      <c r="A70" s="278"/>
      <c r="B70" s="525" t="str">
        <f>IF(Intro!$G$23="English",O70,P70)</f>
        <v>If your firm is publicly traded, specify the stock exchange and trading symbol.</v>
      </c>
      <c r="C70" s="526"/>
      <c r="D70" s="526"/>
      <c r="E70" s="526"/>
      <c r="F70" s="526"/>
      <c r="G70" s="526"/>
      <c r="H70" s="526"/>
      <c r="I70" s="526"/>
      <c r="J70" s="526"/>
      <c r="K70" s="526"/>
      <c r="L70" s="527"/>
      <c r="O70" s="169" t="s">
        <v>111</v>
      </c>
      <c r="P70" s="169" t="s">
        <v>112</v>
      </c>
    </row>
    <row r="71" spans="1:16" s="173" customFormat="1" x14ac:dyDescent="0.35">
      <c r="A71" s="278"/>
      <c r="B71" s="293"/>
      <c r="C71" s="294"/>
      <c r="D71" s="294"/>
      <c r="E71" s="294"/>
      <c r="F71" s="294"/>
      <c r="G71" s="294"/>
      <c r="H71" s="294"/>
      <c r="I71" s="294"/>
      <c r="J71" s="294"/>
      <c r="K71" s="294"/>
      <c r="L71" s="279"/>
      <c r="O71" s="169"/>
      <c r="P71" s="169"/>
    </row>
    <row r="72" spans="1:16" s="3" customFormat="1" x14ac:dyDescent="0.35">
      <c r="A72" s="13"/>
      <c r="B72" s="629"/>
      <c r="C72" s="630"/>
      <c r="D72" s="630"/>
      <c r="E72" s="630"/>
      <c r="F72" s="630"/>
      <c r="G72" s="630"/>
      <c r="H72" s="630"/>
      <c r="I72" s="630"/>
      <c r="J72" s="630"/>
      <c r="K72" s="630"/>
      <c r="L72" s="631"/>
      <c r="M72" s="173"/>
      <c r="O72" s="167"/>
      <c r="P72" s="167"/>
    </row>
    <row r="73" spans="1:16" s="3" customFormat="1" x14ac:dyDescent="0.35">
      <c r="A73" s="13"/>
      <c r="B73" s="629"/>
      <c r="C73" s="630"/>
      <c r="D73" s="630"/>
      <c r="E73" s="630"/>
      <c r="F73" s="630"/>
      <c r="G73" s="630"/>
      <c r="H73" s="630"/>
      <c r="I73" s="630"/>
      <c r="J73" s="630"/>
      <c r="K73" s="630"/>
      <c r="L73" s="631"/>
      <c r="M73" s="173"/>
      <c r="O73" s="167"/>
      <c r="P73" s="167"/>
    </row>
    <row r="74" spans="1:16" s="3" customFormat="1" x14ac:dyDescent="0.35">
      <c r="A74" s="13"/>
      <c r="B74" s="629"/>
      <c r="C74" s="630"/>
      <c r="D74" s="630"/>
      <c r="E74" s="630"/>
      <c r="F74" s="630"/>
      <c r="G74" s="630"/>
      <c r="H74" s="630"/>
      <c r="I74" s="630"/>
      <c r="J74" s="630"/>
      <c r="K74" s="630"/>
      <c r="L74" s="631"/>
      <c r="M74" s="173"/>
      <c r="O74" s="167"/>
      <c r="P74" s="167"/>
    </row>
    <row r="75" spans="1:16" s="3" customFormat="1" x14ac:dyDescent="0.35">
      <c r="A75" s="13"/>
      <c r="B75" s="629"/>
      <c r="C75" s="630"/>
      <c r="D75" s="630"/>
      <c r="E75" s="630"/>
      <c r="F75" s="630"/>
      <c r="G75" s="630"/>
      <c r="H75" s="630"/>
      <c r="I75" s="630"/>
      <c r="J75" s="630"/>
      <c r="K75" s="630"/>
      <c r="L75" s="631"/>
      <c r="M75" s="173"/>
      <c r="O75" s="167"/>
      <c r="P75" s="167"/>
    </row>
    <row r="76" spans="1:16" s="3" customFormat="1" x14ac:dyDescent="0.35">
      <c r="A76" s="13"/>
      <c r="B76" s="629"/>
      <c r="C76" s="630"/>
      <c r="D76" s="630"/>
      <c r="E76" s="630"/>
      <c r="F76" s="630"/>
      <c r="G76" s="630"/>
      <c r="H76" s="630"/>
      <c r="I76" s="630"/>
      <c r="J76" s="630"/>
      <c r="K76" s="630"/>
      <c r="L76" s="631"/>
      <c r="M76" s="173"/>
      <c r="O76" s="167"/>
      <c r="P76" s="167"/>
    </row>
    <row r="77" spans="1:16" s="3" customFormat="1" x14ac:dyDescent="0.35">
      <c r="A77" s="13"/>
      <c r="B77" s="629"/>
      <c r="C77" s="630"/>
      <c r="D77" s="630"/>
      <c r="E77" s="630"/>
      <c r="F77" s="630"/>
      <c r="G77" s="630"/>
      <c r="H77" s="630"/>
      <c r="I77" s="630"/>
      <c r="J77" s="630"/>
      <c r="K77" s="630"/>
      <c r="L77" s="631"/>
      <c r="M77" s="173"/>
      <c r="O77" s="167"/>
      <c r="P77" s="167"/>
    </row>
    <row r="78" spans="1:16" s="3" customFormat="1" x14ac:dyDescent="0.35">
      <c r="A78" s="13"/>
      <c r="B78" s="629"/>
      <c r="C78" s="630"/>
      <c r="D78" s="630"/>
      <c r="E78" s="630"/>
      <c r="F78" s="630"/>
      <c r="G78" s="630"/>
      <c r="H78" s="630"/>
      <c r="I78" s="630"/>
      <c r="J78" s="630"/>
      <c r="K78" s="630"/>
      <c r="L78" s="631"/>
      <c r="M78" s="173"/>
      <c r="O78" s="167"/>
      <c r="P78" s="167"/>
    </row>
    <row r="79" spans="1:16" s="3" customFormat="1" x14ac:dyDescent="0.35">
      <c r="A79" s="13"/>
      <c r="B79" s="629"/>
      <c r="C79" s="630"/>
      <c r="D79" s="630"/>
      <c r="E79" s="630"/>
      <c r="F79" s="630"/>
      <c r="G79" s="630"/>
      <c r="H79" s="630"/>
      <c r="I79" s="630"/>
      <c r="J79" s="630"/>
      <c r="K79" s="630"/>
      <c r="L79" s="631"/>
      <c r="M79" s="173"/>
      <c r="O79" s="167"/>
      <c r="P79" s="167"/>
    </row>
    <row r="80" spans="1:16" s="173" customFormat="1" x14ac:dyDescent="0.35">
      <c r="A80" s="278"/>
      <c r="B80" s="308"/>
      <c r="C80" s="309"/>
      <c r="D80" s="309"/>
      <c r="E80" s="309"/>
      <c r="F80" s="309"/>
      <c r="G80" s="309"/>
      <c r="H80" s="309"/>
      <c r="I80" s="309"/>
      <c r="J80" s="309"/>
      <c r="K80" s="309"/>
      <c r="L80" s="310"/>
      <c r="O80" s="169"/>
      <c r="P80" s="169"/>
    </row>
    <row r="81" spans="1:16" s="3" customFormat="1" x14ac:dyDescent="0.35">
      <c r="A81" s="13"/>
      <c r="B81" s="636" t="s">
        <v>28</v>
      </c>
      <c r="C81" s="637"/>
      <c r="D81" s="637"/>
      <c r="E81" s="637"/>
      <c r="F81" s="637"/>
      <c r="G81" s="637"/>
      <c r="H81" s="637"/>
      <c r="I81" s="637"/>
      <c r="J81" s="637"/>
      <c r="K81" s="637"/>
      <c r="L81" s="638"/>
      <c r="M81" s="286"/>
      <c r="O81" s="167"/>
      <c r="P81" s="167"/>
    </row>
    <row r="82" spans="1:16" s="173" customFormat="1" x14ac:dyDescent="0.35">
      <c r="A82" s="278"/>
      <c r="B82" s="293"/>
      <c r="C82" s="294"/>
      <c r="D82" s="294"/>
      <c r="E82" s="294"/>
      <c r="F82" s="294"/>
      <c r="G82" s="294"/>
      <c r="H82" s="294"/>
      <c r="I82" s="294"/>
      <c r="J82" s="294"/>
      <c r="K82" s="294"/>
      <c r="L82" s="279"/>
      <c r="O82" s="169"/>
      <c r="P82" s="169"/>
    </row>
    <row r="83" spans="1:16" s="173" customFormat="1" x14ac:dyDescent="0.35">
      <c r="A83" s="278"/>
      <c r="B83" s="624" t="str">
        <f>IF(Intro!$G$23="English",O83,P83)</f>
        <v>Did your firm publish annual reports to shareholders for each year since January 1, 2022?</v>
      </c>
      <c r="C83" s="625"/>
      <c r="D83" s="625"/>
      <c r="E83" s="625"/>
      <c r="F83" s="625"/>
      <c r="G83" s="625"/>
      <c r="H83" s="625"/>
      <c r="I83" s="625"/>
      <c r="J83" s="625"/>
      <c r="K83" s="625"/>
      <c r="L83" s="626"/>
      <c r="O83" s="169" t="str">
        <f>"Did your firm publish annual reports to shareholders for each year since January 1, "&amp;Variables!B6&amp;"?"</f>
        <v>Did your firm publish annual reports to shareholders for each year since January 1, 2022?</v>
      </c>
      <c r="P83" s="169" t="str">
        <f>"Votre entreprise a-t-elle publié des rapports annuel à l’intention de ses actionnaires pour chaque année depuis le 1er janvier "&amp;Variables!C6&amp;"?"</f>
        <v>Votre entreprise a-t-elle publié des rapports annuel à l’intention de ses actionnaires pour chaque année depuis le 1er janvier 2022?</v>
      </c>
    </row>
    <row r="84" spans="1:16" s="147" customFormat="1" x14ac:dyDescent="0.35">
      <c r="A84" s="277"/>
      <c r="B84" s="624"/>
      <c r="C84" s="625"/>
      <c r="D84" s="625"/>
      <c r="E84" s="625"/>
      <c r="F84" s="625"/>
      <c r="G84" s="625"/>
      <c r="H84" s="625"/>
      <c r="I84" s="625"/>
      <c r="J84" s="625"/>
      <c r="K84" s="625"/>
      <c r="L84" s="626"/>
    </row>
    <row r="85" spans="1:16" s="147" customFormat="1" x14ac:dyDescent="0.35">
      <c r="A85" s="277"/>
      <c r="B85" s="627" t="str">
        <f>IF(Intro!$G$23="English",O85,P85)</f>
        <v>Select Yes or No</v>
      </c>
      <c r="C85" s="628"/>
      <c r="D85" s="363"/>
      <c r="E85" s="357"/>
      <c r="F85" s="357"/>
      <c r="G85" s="357"/>
      <c r="H85" s="357"/>
      <c r="I85" s="357"/>
      <c r="J85" s="357"/>
      <c r="K85" s="357"/>
      <c r="L85" s="358"/>
      <c r="O85" s="146" t="s">
        <v>306</v>
      </c>
      <c r="P85" s="146" t="s">
        <v>641</v>
      </c>
    </row>
    <row r="86" spans="1:16" s="147" customFormat="1" x14ac:dyDescent="0.35">
      <c r="A86" s="277"/>
      <c r="B86" s="356"/>
      <c r="D86" s="357"/>
      <c r="E86" s="357"/>
      <c r="F86" s="357"/>
      <c r="G86" s="357"/>
      <c r="H86" s="357"/>
      <c r="I86" s="357"/>
      <c r="J86" s="357"/>
      <c r="K86" s="357"/>
      <c r="L86" s="358"/>
      <c r="O86" s="11"/>
    </row>
    <row r="87" spans="1:16" s="173" customFormat="1" x14ac:dyDescent="0.35">
      <c r="A87" s="278"/>
      <c r="B87" s="624" t="str">
        <f>IF(Intro!$G$23="English",O87,P87)</f>
        <v>If yes, please provide copies of the annual report for each year since January 1, 2022, and indicate their attachment numbers. If no, please explain.</v>
      </c>
      <c r="C87" s="625"/>
      <c r="D87" s="625"/>
      <c r="E87" s="625"/>
      <c r="F87" s="625"/>
      <c r="G87" s="625"/>
      <c r="H87" s="625"/>
      <c r="I87" s="625"/>
      <c r="J87" s="625"/>
      <c r="K87" s="625"/>
      <c r="L87" s="626"/>
      <c r="O87" s="169" t="str">
        <f>"If yes, please provide copies of the annual report for each year since January 1, "&amp;Variables!B6&amp;", and indicate their attachment numbers. If no, please explain."</f>
        <v>If yes, please provide copies of the annual report for each year since January 1, 2022, and indicate their attachment numbers. If no, please explain.</v>
      </c>
      <c r="P87" s="169" t="str">
        <f>"Si oui, fournissez des copies électroniques pour chaque année depuis le 1er janvier "&amp;Variables!C6&amp;", et indiquer leurs numéros de pièces. Si non, expliquez."</f>
        <v>Si oui, fournissez des copies électroniques pour chaque année depuis le 1er janvier 2022, et indiquer leurs numéros de pièces. Si non, expliquez.</v>
      </c>
    </row>
    <row r="88" spans="1:16" s="3" customFormat="1" x14ac:dyDescent="0.35">
      <c r="A88" s="13"/>
      <c r="B88" s="629"/>
      <c r="C88" s="630"/>
      <c r="D88" s="630"/>
      <c r="E88" s="630"/>
      <c r="F88" s="630"/>
      <c r="G88" s="630"/>
      <c r="H88" s="630"/>
      <c r="I88" s="630"/>
      <c r="J88" s="630"/>
      <c r="K88" s="630"/>
      <c r="L88" s="631"/>
      <c r="M88" s="173"/>
      <c r="O88" s="167"/>
      <c r="P88" s="167"/>
    </row>
    <row r="89" spans="1:16" s="3" customFormat="1" x14ac:dyDescent="0.35">
      <c r="A89" s="13"/>
      <c r="B89" s="629"/>
      <c r="C89" s="630"/>
      <c r="D89" s="630"/>
      <c r="E89" s="630"/>
      <c r="F89" s="630"/>
      <c r="G89" s="630"/>
      <c r="H89" s="630"/>
      <c r="I89" s="630"/>
      <c r="J89" s="630"/>
      <c r="K89" s="630"/>
      <c r="L89" s="631"/>
      <c r="M89" s="173"/>
      <c r="O89" s="167"/>
      <c r="P89" s="167"/>
    </row>
    <row r="90" spans="1:16" s="3" customFormat="1" x14ac:dyDescent="0.35">
      <c r="A90" s="13"/>
      <c r="B90" s="629"/>
      <c r="C90" s="630"/>
      <c r="D90" s="630"/>
      <c r="E90" s="630"/>
      <c r="F90" s="630"/>
      <c r="G90" s="630"/>
      <c r="H90" s="630"/>
      <c r="I90" s="630"/>
      <c r="J90" s="630"/>
      <c r="K90" s="630"/>
      <c r="L90" s="631"/>
      <c r="M90" s="173"/>
      <c r="O90" s="167"/>
      <c r="P90" s="167"/>
    </row>
    <row r="91" spans="1:16" s="3" customFormat="1" x14ac:dyDescent="0.35">
      <c r="A91" s="13"/>
      <c r="B91" s="629"/>
      <c r="C91" s="630"/>
      <c r="D91" s="630"/>
      <c r="E91" s="630"/>
      <c r="F91" s="630"/>
      <c r="G91" s="630"/>
      <c r="H91" s="630"/>
      <c r="I91" s="630"/>
      <c r="J91" s="630"/>
      <c r="K91" s="630"/>
      <c r="L91" s="631"/>
      <c r="M91" s="173"/>
      <c r="O91" s="167"/>
      <c r="P91" s="167"/>
    </row>
    <row r="92" spans="1:16" s="173" customFormat="1" x14ac:dyDescent="0.35">
      <c r="A92" s="278"/>
      <c r="B92" s="308"/>
      <c r="C92" s="309"/>
      <c r="D92" s="309"/>
      <c r="E92" s="309"/>
      <c r="F92" s="309"/>
      <c r="G92" s="309"/>
      <c r="H92" s="309"/>
      <c r="I92" s="309"/>
      <c r="J92" s="309"/>
      <c r="K92" s="309"/>
      <c r="L92" s="310"/>
      <c r="O92" s="169"/>
      <c r="P92" s="169"/>
    </row>
    <row r="93" spans="1:16" s="8" customFormat="1" x14ac:dyDescent="0.35">
      <c r="A93" s="18"/>
      <c r="B93" s="25"/>
      <c r="C93" s="25"/>
      <c r="D93" s="25"/>
      <c r="E93" s="26"/>
      <c r="F93" s="26"/>
      <c r="G93" s="26"/>
      <c r="H93" s="26"/>
      <c r="I93" s="26"/>
      <c r="J93" s="26"/>
      <c r="K93" s="26"/>
      <c r="L93" s="26"/>
      <c r="O93" s="9"/>
      <c r="P93" s="9"/>
    </row>
    <row r="94" spans="1:16" x14ac:dyDescent="0.35">
      <c r="B94" s="655" t="str">
        <f>IF(Intro!$G$23="English",O94,P94)</f>
        <v>PRODUCTION AND CAPACITY</v>
      </c>
      <c r="C94" s="656"/>
      <c r="D94" s="656"/>
      <c r="E94" s="656"/>
      <c r="F94" s="656"/>
      <c r="G94" s="656"/>
      <c r="H94" s="656"/>
      <c r="I94" s="656"/>
      <c r="J94" s="656"/>
      <c r="K94" s="656"/>
      <c r="L94" s="657"/>
      <c r="M94" s="173"/>
      <c r="O94" s="267" t="s">
        <v>620</v>
      </c>
      <c r="P94" s="267" t="s">
        <v>621</v>
      </c>
    </row>
    <row r="95" spans="1:16" s="3" customFormat="1" x14ac:dyDescent="0.35">
      <c r="A95" s="13"/>
      <c r="B95" s="636" t="s">
        <v>30</v>
      </c>
      <c r="C95" s="637"/>
      <c r="D95" s="637"/>
      <c r="E95" s="637"/>
      <c r="F95" s="637"/>
      <c r="G95" s="637"/>
      <c r="H95" s="637"/>
      <c r="I95" s="637"/>
      <c r="J95" s="637"/>
      <c r="K95" s="637"/>
      <c r="L95" s="638"/>
      <c r="M95" s="286"/>
      <c r="O95" s="167"/>
      <c r="P95" s="167"/>
    </row>
    <row r="96" spans="1:16" s="173" customFormat="1" x14ac:dyDescent="0.35">
      <c r="A96" s="278"/>
      <c r="B96" s="293"/>
      <c r="C96" s="294"/>
      <c r="D96" s="294"/>
      <c r="E96" s="294"/>
      <c r="F96" s="294"/>
      <c r="G96" s="294"/>
      <c r="H96" s="294"/>
      <c r="I96" s="294"/>
      <c r="J96" s="294"/>
      <c r="K96" s="294"/>
      <c r="L96" s="279"/>
      <c r="O96" s="169"/>
      <c r="P96" s="169"/>
    </row>
    <row r="97" spans="1:16" s="173" customFormat="1" x14ac:dyDescent="0.35">
      <c r="A97" s="278"/>
      <c r="B97" s="624" t="str">
        <f>IF(Intro!$G$23="English",O97,P97)</f>
        <v>Provide the following information associated with your firm's Canadian production of all products.</v>
      </c>
      <c r="C97" s="625"/>
      <c r="D97" s="625"/>
      <c r="E97" s="625"/>
      <c r="F97" s="625"/>
      <c r="G97" s="625"/>
      <c r="H97" s="625"/>
      <c r="I97" s="625"/>
      <c r="J97" s="625"/>
      <c r="K97" s="625"/>
      <c r="L97" s="626"/>
      <c r="O97" s="169" t="s">
        <v>233</v>
      </c>
      <c r="P97" s="169" t="s">
        <v>234</v>
      </c>
    </row>
    <row r="98" spans="1:16" s="173" customFormat="1" x14ac:dyDescent="0.35">
      <c r="A98" s="278"/>
      <c r="B98" s="293"/>
      <c r="C98" s="294"/>
      <c r="D98" s="294"/>
      <c r="E98" s="294"/>
      <c r="F98" s="294"/>
      <c r="G98" s="294"/>
      <c r="H98" s="294"/>
      <c r="I98" s="294"/>
      <c r="J98" s="294"/>
      <c r="K98" s="294"/>
      <c r="L98" s="279"/>
      <c r="O98" s="169" t="s">
        <v>29</v>
      </c>
      <c r="P98" s="169" t="s">
        <v>113</v>
      </c>
    </row>
    <row r="99" spans="1:16" s="10" customFormat="1" x14ac:dyDescent="0.35">
      <c r="A99" s="12"/>
      <c r="B99" s="214"/>
      <c r="C99" s="687" t="str">
        <f>IF(Intro!$G$23="English",O98,P98)</f>
        <v>Facility Name and Location</v>
      </c>
      <c r="D99" s="688"/>
      <c r="E99" s="687" t="str">
        <f>IF(Intro!$G$23="English",O99,P99)</f>
        <v>Explain whether this facility produces the goods for the Canadian market and/or the export market</v>
      </c>
      <c r="F99" s="688"/>
      <c r="G99" s="687" t="str">
        <f>IF(Intro!$G$23="English",O105,P105)</f>
        <v xml:space="preserve">Description and specifications of the goods produced </v>
      </c>
      <c r="H99" s="688"/>
      <c r="I99" s="687" t="str">
        <f>IF(Intro!$G$23="English",O115,P115)</f>
        <v>If this facility does not produce the goods, what modifications would be needed to be able to produce the goods?</v>
      </c>
      <c r="J99" s="688"/>
      <c r="K99" s="687" t="str">
        <f>IF(Intro!$G$23="English",O125,P125)</f>
        <v>What other products, if any, can be produced on the same equipment used to produce the goods?</v>
      </c>
      <c r="L99" s="688"/>
      <c r="O99" s="169" t="s">
        <v>516</v>
      </c>
      <c r="P99" s="169" t="s">
        <v>515</v>
      </c>
    </row>
    <row r="100" spans="1:16" s="10" customFormat="1" x14ac:dyDescent="0.35">
      <c r="A100" s="12"/>
      <c r="B100" s="214"/>
      <c r="C100" s="689"/>
      <c r="D100" s="690"/>
      <c r="E100" s="689"/>
      <c r="F100" s="690"/>
      <c r="G100" s="689"/>
      <c r="H100" s="690"/>
      <c r="I100" s="689"/>
      <c r="J100" s="690"/>
      <c r="K100" s="689"/>
      <c r="L100" s="690"/>
      <c r="O100" s="169"/>
      <c r="P100" s="169"/>
    </row>
    <row r="101" spans="1:16" s="10" customFormat="1" x14ac:dyDescent="0.35">
      <c r="A101" s="12"/>
      <c r="B101" s="214"/>
      <c r="C101" s="689"/>
      <c r="D101" s="690"/>
      <c r="E101" s="689"/>
      <c r="F101" s="690"/>
      <c r="G101" s="689"/>
      <c r="H101" s="690"/>
      <c r="I101" s="689"/>
      <c r="J101" s="690"/>
      <c r="K101" s="689"/>
      <c r="L101" s="690"/>
      <c r="O101" s="169"/>
      <c r="P101" s="169"/>
    </row>
    <row r="102" spans="1:16" s="10" customFormat="1" x14ac:dyDescent="0.35">
      <c r="A102" s="12"/>
      <c r="B102" s="214"/>
      <c r="C102" s="689"/>
      <c r="D102" s="690"/>
      <c r="E102" s="689"/>
      <c r="F102" s="690"/>
      <c r="G102" s="689"/>
      <c r="H102" s="690"/>
      <c r="I102" s="689"/>
      <c r="J102" s="690"/>
      <c r="K102" s="689"/>
      <c r="L102" s="690"/>
      <c r="O102" s="169"/>
      <c r="P102" s="169"/>
    </row>
    <row r="103" spans="1:16" s="10" customFormat="1" x14ac:dyDescent="0.35">
      <c r="A103" s="12"/>
      <c r="B103" s="214"/>
      <c r="C103" s="689"/>
      <c r="D103" s="690"/>
      <c r="E103" s="689"/>
      <c r="F103" s="690"/>
      <c r="G103" s="689"/>
      <c r="H103" s="690"/>
      <c r="I103" s="689"/>
      <c r="J103" s="690"/>
      <c r="K103" s="689"/>
      <c r="L103" s="690"/>
      <c r="O103" s="169"/>
      <c r="P103" s="169"/>
    </row>
    <row r="104" spans="1:16" s="10" customFormat="1" x14ac:dyDescent="0.35">
      <c r="A104" s="12"/>
      <c r="B104" s="214"/>
      <c r="C104" s="691"/>
      <c r="D104" s="692"/>
      <c r="E104" s="691"/>
      <c r="F104" s="692"/>
      <c r="G104" s="691"/>
      <c r="H104" s="692"/>
      <c r="I104" s="691"/>
      <c r="J104" s="692"/>
      <c r="K104" s="691"/>
      <c r="L104" s="692"/>
      <c r="O104" s="169"/>
      <c r="P104" s="169"/>
    </row>
    <row r="105" spans="1:16" s="147" customFormat="1" x14ac:dyDescent="0.35">
      <c r="A105" s="277"/>
      <c r="B105" s="643">
        <v>1</v>
      </c>
      <c r="C105" s="548"/>
      <c r="D105" s="639"/>
      <c r="E105" s="548"/>
      <c r="F105" s="639"/>
      <c r="G105" s="548"/>
      <c r="H105" s="639"/>
      <c r="I105" s="548"/>
      <c r="J105" s="639"/>
      <c r="K105" s="548"/>
      <c r="L105" s="639"/>
      <c r="O105" s="169" t="s">
        <v>284</v>
      </c>
      <c r="P105" s="169" t="s">
        <v>285</v>
      </c>
    </row>
    <row r="106" spans="1:16" s="147" customFormat="1" x14ac:dyDescent="0.35">
      <c r="A106" s="277"/>
      <c r="B106" s="644"/>
      <c r="C106" s="640"/>
      <c r="D106" s="641"/>
      <c r="E106" s="640"/>
      <c r="F106" s="641"/>
      <c r="G106" s="640"/>
      <c r="H106" s="641"/>
      <c r="I106" s="640"/>
      <c r="J106" s="641"/>
      <c r="K106" s="640"/>
      <c r="L106" s="641"/>
      <c r="O106" s="169"/>
      <c r="P106" s="169"/>
    </row>
    <row r="107" spans="1:16" s="147" customFormat="1" x14ac:dyDescent="0.35">
      <c r="A107" s="277"/>
      <c r="B107" s="644"/>
      <c r="C107" s="640"/>
      <c r="D107" s="641"/>
      <c r="E107" s="640"/>
      <c r="F107" s="641"/>
      <c r="G107" s="640"/>
      <c r="H107" s="641"/>
      <c r="I107" s="640"/>
      <c r="J107" s="641"/>
      <c r="K107" s="640"/>
      <c r="L107" s="641"/>
      <c r="O107" s="169"/>
      <c r="P107" s="169"/>
    </row>
    <row r="108" spans="1:16" s="147" customFormat="1" x14ac:dyDescent="0.35">
      <c r="A108" s="277"/>
      <c r="B108" s="644"/>
      <c r="C108" s="640"/>
      <c r="D108" s="641"/>
      <c r="E108" s="640"/>
      <c r="F108" s="641"/>
      <c r="G108" s="640"/>
      <c r="H108" s="641"/>
      <c r="I108" s="640"/>
      <c r="J108" s="641"/>
      <c r="K108" s="640"/>
      <c r="L108" s="641"/>
      <c r="O108" s="169"/>
      <c r="P108" s="169"/>
    </row>
    <row r="109" spans="1:16" s="147" customFormat="1" x14ac:dyDescent="0.35">
      <c r="A109" s="277"/>
      <c r="B109" s="644"/>
      <c r="C109" s="640"/>
      <c r="D109" s="641"/>
      <c r="E109" s="640"/>
      <c r="F109" s="641"/>
      <c r="G109" s="640"/>
      <c r="H109" s="641"/>
      <c r="I109" s="640"/>
      <c r="J109" s="641"/>
      <c r="K109" s="640"/>
      <c r="L109" s="641"/>
      <c r="O109" s="169"/>
      <c r="P109" s="169"/>
    </row>
    <row r="110" spans="1:16" s="147" customFormat="1" x14ac:dyDescent="0.35">
      <c r="A110" s="277"/>
      <c r="B110" s="644"/>
      <c r="C110" s="640"/>
      <c r="D110" s="641"/>
      <c r="E110" s="640"/>
      <c r="F110" s="641"/>
      <c r="G110" s="640"/>
      <c r="H110" s="641"/>
      <c r="I110" s="640"/>
      <c r="J110" s="641"/>
      <c r="K110" s="640"/>
      <c r="L110" s="641"/>
      <c r="O110" s="169"/>
      <c r="P110" s="169"/>
    </row>
    <row r="111" spans="1:16" s="147" customFormat="1" x14ac:dyDescent="0.35">
      <c r="A111" s="277"/>
      <c r="B111" s="644"/>
      <c r="C111" s="640"/>
      <c r="D111" s="641"/>
      <c r="E111" s="640"/>
      <c r="F111" s="641"/>
      <c r="G111" s="640"/>
      <c r="H111" s="641"/>
      <c r="I111" s="640"/>
      <c r="J111" s="641"/>
      <c r="K111" s="640"/>
      <c r="L111" s="641"/>
      <c r="O111" s="169"/>
      <c r="P111" s="169"/>
    </row>
    <row r="112" spans="1:16" s="147" customFormat="1" x14ac:dyDescent="0.35">
      <c r="A112" s="277"/>
      <c r="B112" s="644"/>
      <c r="C112" s="640"/>
      <c r="D112" s="641"/>
      <c r="E112" s="640"/>
      <c r="F112" s="641"/>
      <c r="G112" s="640"/>
      <c r="H112" s="641"/>
      <c r="I112" s="640"/>
      <c r="J112" s="641"/>
      <c r="K112" s="640"/>
      <c r="L112" s="641"/>
      <c r="O112" s="169"/>
      <c r="P112" s="169"/>
    </row>
    <row r="113" spans="1:16" s="147" customFormat="1" x14ac:dyDescent="0.35">
      <c r="A113" s="277"/>
      <c r="B113" s="644"/>
      <c r="C113" s="640"/>
      <c r="D113" s="641"/>
      <c r="E113" s="640"/>
      <c r="F113" s="641"/>
      <c r="G113" s="640"/>
      <c r="H113" s="641"/>
      <c r="I113" s="640"/>
      <c r="J113" s="641"/>
      <c r="K113" s="640"/>
      <c r="L113" s="641"/>
      <c r="O113" s="169"/>
      <c r="P113" s="169"/>
    </row>
    <row r="114" spans="1:16" s="147" customFormat="1" x14ac:dyDescent="0.35">
      <c r="A114" s="277"/>
      <c r="B114" s="645"/>
      <c r="C114" s="551"/>
      <c r="D114" s="642"/>
      <c r="E114" s="551"/>
      <c r="F114" s="642"/>
      <c r="G114" s="551"/>
      <c r="H114" s="642"/>
      <c r="I114" s="551"/>
      <c r="J114" s="642"/>
      <c r="K114" s="551"/>
      <c r="L114" s="642"/>
      <c r="O114" s="169"/>
      <c r="P114" s="169"/>
    </row>
    <row r="115" spans="1:16" s="147" customFormat="1" x14ac:dyDescent="0.35">
      <c r="A115" s="277"/>
      <c r="B115" s="643">
        <v>2</v>
      </c>
      <c r="C115" s="548"/>
      <c r="D115" s="639"/>
      <c r="E115" s="548"/>
      <c r="F115" s="639"/>
      <c r="G115" s="548"/>
      <c r="H115" s="639"/>
      <c r="I115" s="548"/>
      <c r="J115" s="639"/>
      <c r="K115" s="548"/>
      <c r="L115" s="639"/>
      <c r="O115" s="169" t="s">
        <v>287</v>
      </c>
      <c r="P115" s="169" t="s">
        <v>286</v>
      </c>
    </row>
    <row r="116" spans="1:16" s="147" customFormat="1" x14ac:dyDescent="0.35">
      <c r="A116" s="277"/>
      <c r="B116" s="644"/>
      <c r="C116" s="640"/>
      <c r="D116" s="641"/>
      <c r="E116" s="640"/>
      <c r="F116" s="641"/>
      <c r="G116" s="640"/>
      <c r="H116" s="641"/>
      <c r="I116" s="640"/>
      <c r="J116" s="641"/>
      <c r="K116" s="640"/>
      <c r="L116" s="641"/>
      <c r="O116" s="169"/>
      <c r="P116" s="169"/>
    </row>
    <row r="117" spans="1:16" s="147" customFormat="1" x14ac:dyDescent="0.35">
      <c r="A117" s="277"/>
      <c r="B117" s="644"/>
      <c r="C117" s="640"/>
      <c r="D117" s="641"/>
      <c r="E117" s="640"/>
      <c r="F117" s="641"/>
      <c r="G117" s="640"/>
      <c r="H117" s="641"/>
      <c r="I117" s="640"/>
      <c r="J117" s="641"/>
      <c r="K117" s="640"/>
      <c r="L117" s="641"/>
      <c r="O117" s="169"/>
      <c r="P117" s="169"/>
    </row>
    <row r="118" spans="1:16" s="147" customFormat="1" x14ac:dyDescent="0.35">
      <c r="A118" s="277"/>
      <c r="B118" s="644"/>
      <c r="C118" s="640"/>
      <c r="D118" s="641"/>
      <c r="E118" s="640"/>
      <c r="F118" s="641"/>
      <c r="G118" s="640"/>
      <c r="H118" s="641"/>
      <c r="I118" s="640"/>
      <c r="J118" s="641"/>
      <c r="K118" s="640"/>
      <c r="L118" s="641"/>
      <c r="O118" s="169"/>
      <c r="P118" s="169"/>
    </row>
    <row r="119" spans="1:16" s="147" customFormat="1" x14ac:dyDescent="0.35">
      <c r="A119" s="277"/>
      <c r="B119" s="644"/>
      <c r="C119" s="640"/>
      <c r="D119" s="641"/>
      <c r="E119" s="640"/>
      <c r="F119" s="641"/>
      <c r="G119" s="640"/>
      <c r="H119" s="641"/>
      <c r="I119" s="640"/>
      <c r="J119" s="641"/>
      <c r="K119" s="640"/>
      <c r="L119" s="641"/>
      <c r="O119" s="169"/>
      <c r="P119" s="169"/>
    </row>
    <row r="120" spans="1:16" s="147" customFormat="1" x14ac:dyDescent="0.35">
      <c r="A120" s="277"/>
      <c r="B120" s="644"/>
      <c r="C120" s="640"/>
      <c r="D120" s="641"/>
      <c r="E120" s="640"/>
      <c r="F120" s="641"/>
      <c r="G120" s="640"/>
      <c r="H120" s="641"/>
      <c r="I120" s="640"/>
      <c r="J120" s="641"/>
      <c r="K120" s="640"/>
      <c r="L120" s="641"/>
      <c r="O120" s="169"/>
      <c r="P120" s="169"/>
    </row>
    <row r="121" spans="1:16" s="147" customFormat="1" x14ac:dyDescent="0.35">
      <c r="A121" s="277"/>
      <c r="B121" s="644"/>
      <c r="C121" s="640"/>
      <c r="D121" s="641"/>
      <c r="E121" s="640"/>
      <c r="F121" s="641"/>
      <c r="G121" s="640"/>
      <c r="H121" s="641"/>
      <c r="I121" s="640"/>
      <c r="J121" s="641"/>
      <c r="K121" s="640"/>
      <c r="L121" s="641"/>
      <c r="O121" s="169"/>
      <c r="P121" s="169"/>
    </row>
    <row r="122" spans="1:16" s="147" customFormat="1" x14ac:dyDescent="0.35">
      <c r="A122" s="277"/>
      <c r="B122" s="644"/>
      <c r="C122" s="640"/>
      <c r="D122" s="641"/>
      <c r="E122" s="640"/>
      <c r="F122" s="641"/>
      <c r="G122" s="640"/>
      <c r="H122" s="641"/>
      <c r="I122" s="640"/>
      <c r="J122" s="641"/>
      <c r="K122" s="640"/>
      <c r="L122" s="641"/>
      <c r="O122" s="169"/>
      <c r="P122" s="169"/>
    </row>
    <row r="123" spans="1:16" s="147" customFormat="1" x14ac:dyDescent="0.35">
      <c r="A123" s="277"/>
      <c r="B123" s="644"/>
      <c r="C123" s="640"/>
      <c r="D123" s="641"/>
      <c r="E123" s="640"/>
      <c r="F123" s="641"/>
      <c r="G123" s="640"/>
      <c r="H123" s="641"/>
      <c r="I123" s="640"/>
      <c r="J123" s="641"/>
      <c r="K123" s="640"/>
      <c r="L123" s="641"/>
      <c r="O123" s="169"/>
      <c r="P123" s="169"/>
    </row>
    <row r="124" spans="1:16" s="147" customFormat="1" x14ac:dyDescent="0.35">
      <c r="A124" s="277"/>
      <c r="B124" s="645"/>
      <c r="C124" s="551"/>
      <c r="D124" s="642"/>
      <c r="E124" s="551"/>
      <c r="F124" s="642"/>
      <c r="G124" s="551"/>
      <c r="H124" s="642"/>
      <c r="I124" s="551"/>
      <c r="J124" s="642"/>
      <c r="K124" s="551"/>
      <c r="L124" s="642"/>
      <c r="O124" s="169"/>
      <c r="P124" s="169"/>
    </row>
    <row r="125" spans="1:16" s="147" customFormat="1" x14ac:dyDescent="0.35">
      <c r="A125" s="277"/>
      <c r="B125" s="643">
        <v>3</v>
      </c>
      <c r="C125" s="548"/>
      <c r="D125" s="639"/>
      <c r="E125" s="548"/>
      <c r="F125" s="639"/>
      <c r="G125" s="548"/>
      <c r="H125" s="639"/>
      <c r="I125" s="548"/>
      <c r="J125" s="639"/>
      <c r="K125" s="548"/>
      <c r="L125" s="639"/>
      <c r="O125" s="169" t="s">
        <v>32</v>
      </c>
      <c r="P125" s="169" t="s">
        <v>100</v>
      </c>
    </row>
    <row r="126" spans="1:16" s="147" customFormat="1" x14ac:dyDescent="0.35">
      <c r="A126" s="277"/>
      <c r="B126" s="644"/>
      <c r="C126" s="640"/>
      <c r="D126" s="641"/>
      <c r="E126" s="640"/>
      <c r="F126" s="641"/>
      <c r="G126" s="640"/>
      <c r="H126" s="641"/>
      <c r="I126" s="640"/>
      <c r="J126" s="641"/>
      <c r="K126" s="640"/>
      <c r="L126" s="641"/>
      <c r="O126" s="169"/>
      <c r="P126" s="169"/>
    </row>
    <row r="127" spans="1:16" s="147" customFormat="1" x14ac:dyDescent="0.35">
      <c r="A127" s="277"/>
      <c r="B127" s="644"/>
      <c r="C127" s="640"/>
      <c r="D127" s="641"/>
      <c r="E127" s="640"/>
      <c r="F127" s="641"/>
      <c r="G127" s="640"/>
      <c r="H127" s="641"/>
      <c r="I127" s="640"/>
      <c r="J127" s="641"/>
      <c r="K127" s="640"/>
      <c r="L127" s="641"/>
      <c r="O127" s="169"/>
      <c r="P127" s="169"/>
    </row>
    <row r="128" spans="1:16" s="147" customFormat="1" x14ac:dyDescent="0.35">
      <c r="A128" s="277"/>
      <c r="B128" s="644"/>
      <c r="C128" s="640"/>
      <c r="D128" s="641"/>
      <c r="E128" s="640"/>
      <c r="F128" s="641"/>
      <c r="G128" s="640"/>
      <c r="H128" s="641"/>
      <c r="I128" s="640"/>
      <c r="J128" s="641"/>
      <c r="K128" s="640"/>
      <c r="L128" s="641"/>
      <c r="O128" s="169"/>
      <c r="P128" s="169"/>
    </row>
    <row r="129" spans="1:16" s="147" customFormat="1" x14ac:dyDescent="0.35">
      <c r="A129" s="277"/>
      <c r="B129" s="644"/>
      <c r="C129" s="640"/>
      <c r="D129" s="641"/>
      <c r="E129" s="640"/>
      <c r="F129" s="641"/>
      <c r="G129" s="640"/>
      <c r="H129" s="641"/>
      <c r="I129" s="640"/>
      <c r="J129" s="641"/>
      <c r="K129" s="640"/>
      <c r="L129" s="641"/>
      <c r="O129" s="169"/>
      <c r="P129" s="169"/>
    </row>
    <row r="130" spans="1:16" s="147" customFormat="1" x14ac:dyDescent="0.35">
      <c r="A130" s="277"/>
      <c r="B130" s="644"/>
      <c r="C130" s="640"/>
      <c r="D130" s="641"/>
      <c r="E130" s="640"/>
      <c r="F130" s="641"/>
      <c r="G130" s="640"/>
      <c r="H130" s="641"/>
      <c r="I130" s="640"/>
      <c r="J130" s="641"/>
      <c r="K130" s="640"/>
      <c r="L130" s="641"/>
      <c r="O130" s="169"/>
      <c r="P130" s="169"/>
    </row>
    <row r="131" spans="1:16" s="147" customFormat="1" x14ac:dyDescent="0.35">
      <c r="A131" s="277"/>
      <c r="B131" s="644"/>
      <c r="C131" s="640"/>
      <c r="D131" s="641"/>
      <c r="E131" s="640"/>
      <c r="F131" s="641"/>
      <c r="G131" s="640"/>
      <c r="H131" s="641"/>
      <c r="I131" s="640"/>
      <c r="J131" s="641"/>
      <c r="K131" s="640"/>
      <c r="L131" s="641"/>
      <c r="O131" s="169"/>
      <c r="P131" s="169"/>
    </row>
    <row r="132" spans="1:16" s="147" customFormat="1" x14ac:dyDescent="0.35">
      <c r="A132" s="277"/>
      <c r="B132" s="644"/>
      <c r="C132" s="640"/>
      <c r="D132" s="641"/>
      <c r="E132" s="640"/>
      <c r="F132" s="641"/>
      <c r="G132" s="640"/>
      <c r="H132" s="641"/>
      <c r="I132" s="640"/>
      <c r="J132" s="641"/>
      <c r="K132" s="640"/>
      <c r="L132" s="641"/>
      <c r="O132" s="169"/>
      <c r="P132" s="169"/>
    </row>
    <row r="133" spans="1:16" s="147" customFormat="1" x14ac:dyDescent="0.35">
      <c r="A133" s="277"/>
      <c r="B133" s="644"/>
      <c r="C133" s="640"/>
      <c r="D133" s="641"/>
      <c r="E133" s="640"/>
      <c r="F133" s="641"/>
      <c r="G133" s="640"/>
      <c r="H133" s="641"/>
      <c r="I133" s="640"/>
      <c r="J133" s="641"/>
      <c r="K133" s="640"/>
      <c r="L133" s="641"/>
      <c r="O133" s="169"/>
      <c r="P133" s="169"/>
    </row>
    <row r="134" spans="1:16" s="147" customFormat="1" x14ac:dyDescent="0.35">
      <c r="A134" s="277"/>
      <c r="B134" s="645"/>
      <c r="C134" s="551"/>
      <c r="D134" s="642"/>
      <c r="E134" s="551"/>
      <c r="F134" s="642"/>
      <c r="G134" s="551"/>
      <c r="H134" s="642"/>
      <c r="I134" s="551"/>
      <c r="J134" s="642"/>
      <c r="K134" s="551"/>
      <c r="L134" s="642"/>
      <c r="O134" s="169"/>
      <c r="P134" s="169"/>
    </row>
    <row r="135" spans="1:16" s="147" customFormat="1" x14ac:dyDescent="0.35">
      <c r="A135" s="277"/>
      <c r="B135" s="643">
        <v>4</v>
      </c>
      <c r="C135" s="548"/>
      <c r="D135" s="639"/>
      <c r="E135" s="548"/>
      <c r="F135" s="639"/>
      <c r="G135" s="548"/>
      <c r="H135" s="639"/>
      <c r="I135" s="548"/>
      <c r="J135" s="639"/>
      <c r="K135" s="548"/>
      <c r="L135" s="639"/>
      <c r="O135" s="169"/>
      <c r="P135" s="169"/>
    </row>
    <row r="136" spans="1:16" s="147" customFormat="1" x14ac:dyDescent="0.35">
      <c r="A136" s="277"/>
      <c r="B136" s="644"/>
      <c r="C136" s="640"/>
      <c r="D136" s="641"/>
      <c r="E136" s="640"/>
      <c r="F136" s="641"/>
      <c r="G136" s="640"/>
      <c r="H136" s="641"/>
      <c r="I136" s="640"/>
      <c r="J136" s="641"/>
      <c r="K136" s="640"/>
      <c r="L136" s="641"/>
      <c r="O136" s="169"/>
      <c r="P136" s="169"/>
    </row>
    <row r="137" spans="1:16" s="147" customFormat="1" x14ac:dyDescent="0.35">
      <c r="A137" s="277"/>
      <c r="B137" s="644"/>
      <c r="C137" s="640"/>
      <c r="D137" s="641"/>
      <c r="E137" s="640"/>
      <c r="F137" s="641"/>
      <c r="G137" s="640"/>
      <c r="H137" s="641"/>
      <c r="I137" s="640"/>
      <c r="J137" s="641"/>
      <c r="K137" s="640"/>
      <c r="L137" s="641"/>
      <c r="O137" s="169"/>
      <c r="P137" s="169"/>
    </row>
    <row r="138" spans="1:16" s="147" customFormat="1" x14ac:dyDescent="0.35">
      <c r="A138" s="277"/>
      <c r="B138" s="644"/>
      <c r="C138" s="640"/>
      <c r="D138" s="641"/>
      <c r="E138" s="640"/>
      <c r="F138" s="641"/>
      <c r="G138" s="640"/>
      <c r="H138" s="641"/>
      <c r="I138" s="640"/>
      <c r="J138" s="641"/>
      <c r="K138" s="640"/>
      <c r="L138" s="641"/>
      <c r="O138" s="169"/>
      <c r="P138" s="169"/>
    </row>
    <row r="139" spans="1:16" s="147" customFormat="1" x14ac:dyDescent="0.35">
      <c r="A139" s="277"/>
      <c r="B139" s="644"/>
      <c r="C139" s="640"/>
      <c r="D139" s="641"/>
      <c r="E139" s="640"/>
      <c r="F139" s="641"/>
      <c r="G139" s="640"/>
      <c r="H139" s="641"/>
      <c r="I139" s="640"/>
      <c r="J139" s="641"/>
      <c r="K139" s="640"/>
      <c r="L139" s="641"/>
      <c r="O139" s="169"/>
      <c r="P139" s="169"/>
    </row>
    <row r="140" spans="1:16" s="147" customFormat="1" x14ac:dyDescent="0.35">
      <c r="A140" s="277"/>
      <c r="B140" s="644"/>
      <c r="C140" s="640"/>
      <c r="D140" s="641"/>
      <c r="E140" s="640"/>
      <c r="F140" s="641"/>
      <c r="G140" s="640"/>
      <c r="H140" s="641"/>
      <c r="I140" s="640"/>
      <c r="J140" s="641"/>
      <c r="K140" s="640"/>
      <c r="L140" s="641"/>
      <c r="O140" s="169"/>
      <c r="P140" s="169"/>
    </row>
    <row r="141" spans="1:16" s="147" customFormat="1" x14ac:dyDescent="0.35">
      <c r="A141" s="277"/>
      <c r="B141" s="644"/>
      <c r="C141" s="640"/>
      <c r="D141" s="641"/>
      <c r="E141" s="640"/>
      <c r="F141" s="641"/>
      <c r="G141" s="640"/>
      <c r="H141" s="641"/>
      <c r="I141" s="640"/>
      <c r="J141" s="641"/>
      <c r="K141" s="640"/>
      <c r="L141" s="641"/>
      <c r="O141" s="169"/>
      <c r="P141" s="169"/>
    </row>
    <row r="142" spans="1:16" s="147" customFormat="1" x14ac:dyDescent="0.35">
      <c r="A142" s="277"/>
      <c r="B142" s="644"/>
      <c r="C142" s="640"/>
      <c r="D142" s="641"/>
      <c r="E142" s="640"/>
      <c r="F142" s="641"/>
      <c r="G142" s="640"/>
      <c r="H142" s="641"/>
      <c r="I142" s="640"/>
      <c r="J142" s="641"/>
      <c r="K142" s="640"/>
      <c r="L142" s="641"/>
      <c r="O142" s="169"/>
      <c r="P142" s="169"/>
    </row>
    <row r="143" spans="1:16" s="147" customFormat="1" x14ac:dyDescent="0.35">
      <c r="A143" s="277"/>
      <c r="B143" s="644"/>
      <c r="C143" s="640"/>
      <c r="D143" s="641"/>
      <c r="E143" s="640"/>
      <c r="F143" s="641"/>
      <c r="G143" s="640"/>
      <c r="H143" s="641"/>
      <c r="I143" s="640"/>
      <c r="J143" s="641"/>
      <c r="K143" s="640"/>
      <c r="L143" s="641"/>
      <c r="O143" s="169"/>
      <c r="P143" s="169"/>
    </row>
    <row r="144" spans="1:16" s="147" customFormat="1" x14ac:dyDescent="0.35">
      <c r="A144" s="277"/>
      <c r="B144" s="645"/>
      <c r="C144" s="551"/>
      <c r="D144" s="642"/>
      <c r="E144" s="551"/>
      <c r="F144" s="642"/>
      <c r="G144" s="551"/>
      <c r="H144" s="642"/>
      <c r="I144" s="551"/>
      <c r="J144" s="642"/>
      <c r="K144" s="551"/>
      <c r="L144" s="642"/>
      <c r="O144" s="169"/>
      <c r="P144" s="169"/>
    </row>
    <row r="145" spans="1:16" s="147" customFormat="1" x14ac:dyDescent="0.35">
      <c r="A145" s="277"/>
      <c r="B145" s="643">
        <v>5</v>
      </c>
      <c r="C145" s="548"/>
      <c r="D145" s="639"/>
      <c r="E145" s="548"/>
      <c r="F145" s="639"/>
      <c r="G145" s="548"/>
      <c r="H145" s="639"/>
      <c r="I145" s="548"/>
      <c r="J145" s="639"/>
      <c r="K145" s="548"/>
      <c r="L145" s="639"/>
      <c r="O145" s="169"/>
      <c r="P145" s="169"/>
    </row>
    <row r="146" spans="1:16" s="147" customFormat="1" x14ac:dyDescent="0.35">
      <c r="A146" s="277"/>
      <c r="B146" s="644"/>
      <c r="C146" s="640"/>
      <c r="D146" s="641"/>
      <c r="E146" s="640"/>
      <c r="F146" s="641"/>
      <c r="G146" s="640"/>
      <c r="H146" s="641"/>
      <c r="I146" s="640"/>
      <c r="J146" s="641"/>
      <c r="K146" s="640"/>
      <c r="L146" s="641"/>
      <c r="O146" s="169"/>
      <c r="P146" s="169"/>
    </row>
    <row r="147" spans="1:16" s="147" customFormat="1" x14ac:dyDescent="0.35">
      <c r="A147" s="277"/>
      <c r="B147" s="644"/>
      <c r="C147" s="640"/>
      <c r="D147" s="641"/>
      <c r="E147" s="640"/>
      <c r="F147" s="641"/>
      <c r="G147" s="640"/>
      <c r="H147" s="641"/>
      <c r="I147" s="640"/>
      <c r="J147" s="641"/>
      <c r="K147" s="640"/>
      <c r="L147" s="641"/>
      <c r="O147" s="169"/>
      <c r="P147" s="169"/>
    </row>
    <row r="148" spans="1:16" s="147" customFormat="1" x14ac:dyDescent="0.35">
      <c r="A148" s="277"/>
      <c r="B148" s="644"/>
      <c r="C148" s="640"/>
      <c r="D148" s="641"/>
      <c r="E148" s="640"/>
      <c r="F148" s="641"/>
      <c r="G148" s="640"/>
      <c r="H148" s="641"/>
      <c r="I148" s="640"/>
      <c r="J148" s="641"/>
      <c r="K148" s="640"/>
      <c r="L148" s="641"/>
      <c r="O148" s="169"/>
      <c r="P148" s="169"/>
    </row>
    <row r="149" spans="1:16" s="147" customFormat="1" x14ac:dyDescent="0.35">
      <c r="A149" s="277"/>
      <c r="B149" s="644"/>
      <c r="C149" s="640"/>
      <c r="D149" s="641"/>
      <c r="E149" s="640"/>
      <c r="F149" s="641"/>
      <c r="G149" s="640"/>
      <c r="H149" s="641"/>
      <c r="I149" s="640"/>
      <c r="J149" s="641"/>
      <c r="K149" s="640"/>
      <c r="L149" s="641"/>
      <c r="O149" s="169"/>
      <c r="P149" s="169"/>
    </row>
    <row r="150" spans="1:16" s="147" customFormat="1" x14ac:dyDescent="0.35">
      <c r="A150" s="277"/>
      <c r="B150" s="644"/>
      <c r="C150" s="640"/>
      <c r="D150" s="641"/>
      <c r="E150" s="640"/>
      <c r="F150" s="641"/>
      <c r="G150" s="640"/>
      <c r="H150" s="641"/>
      <c r="I150" s="640"/>
      <c r="J150" s="641"/>
      <c r="K150" s="640"/>
      <c r="L150" s="641"/>
      <c r="O150" s="169"/>
      <c r="P150" s="169"/>
    </row>
    <row r="151" spans="1:16" s="147" customFormat="1" x14ac:dyDescent="0.35">
      <c r="A151" s="277"/>
      <c r="B151" s="644"/>
      <c r="C151" s="640"/>
      <c r="D151" s="641"/>
      <c r="E151" s="640"/>
      <c r="F151" s="641"/>
      <c r="G151" s="640"/>
      <c r="H151" s="641"/>
      <c r="I151" s="640"/>
      <c r="J151" s="641"/>
      <c r="K151" s="640"/>
      <c r="L151" s="641"/>
      <c r="O151" s="169"/>
      <c r="P151" s="169"/>
    </row>
    <row r="152" spans="1:16" s="147" customFormat="1" x14ac:dyDescent="0.35">
      <c r="A152" s="277"/>
      <c r="B152" s="644"/>
      <c r="C152" s="640"/>
      <c r="D152" s="641"/>
      <c r="E152" s="640"/>
      <c r="F152" s="641"/>
      <c r="G152" s="640"/>
      <c r="H152" s="641"/>
      <c r="I152" s="640"/>
      <c r="J152" s="641"/>
      <c r="K152" s="640"/>
      <c r="L152" s="641"/>
      <c r="O152" s="169"/>
      <c r="P152" s="169"/>
    </row>
    <row r="153" spans="1:16" s="147" customFormat="1" x14ac:dyDescent="0.35">
      <c r="A153" s="277"/>
      <c r="B153" s="644"/>
      <c r="C153" s="640"/>
      <c r="D153" s="641"/>
      <c r="E153" s="640"/>
      <c r="F153" s="641"/>
      <c r="G153" s="640"/>
      <c r="H153" s="641"/>
      <c r="I153" s="640"/>
      <c r="J153" s="641"/>
      <c r="K153" s="640"/>
      <c r="L153" s="641"/>
      <c r="O153" s="169"/>
      <c r="P153" s="169"/>
    </row>
    <row r="154" spans="1:16" s="147" customFormat="1" x14ac:dyDescent="0.35">
      <c r="A154" s="277"/>
      <c r="B154" s="645"/>
      <c r="C154" s="551"/>
      <c r="D154" s="642"/>
      <c r="E154" s="551"/>
      <c r="F154" s="642"/>
      <c r="G154" s="551"/>
      <c r="H154" s="642"/>
      <c r="I154" s="551"/>
      <c r="J154" s="642"/>
      <c r="K154" s="551"/>
      <c r="L154" s="642"/>
      <c r="O154" s="169"/>
      <c r="P154" s="169"/>
    </row>
    <row r="155" spans="1:16" s="173" customFormat="1" x14ac:dyDescent="0.35">
      <c r="A155" s="278"/>
      <c r="B155" s="308"/>
      <c r="C155" s="309"/>
      <c r="D155" s="309"/>
      <c r="E155" s="309"/>
      <c r="F155" s="309"/>
      <c r="G155" s="309"/>
      <c r="H155" s="309"/>
      <c r="I155" s="309"/>
      <c r="J155" s="309"/>
      <c r="K155" s="309"/>
      <c r="L155" s="310"/>
      <c r="O155" s="169"/>
      <c r="P155" s="169"/>
    </row>
    <row r="156" spans="1:16" s="3" customFormat="1" x14ac:dyDescent="0.35">
      <c r="A156" s="13"/>
      <c r="B156" s="636" t="s">
        <v>31</v>
      </c>
      <c r="C156" s="637"/>
      <c r="D156" s="637"/>
      <c r="E156" s="637"/>
      <c r="F156" s="637"/>
      <c r="G156" s="637"/>
      <c r="H156" s="637"/>
      <c r="I156" s="637"/>
      <c r="J156" s="637"/>
      <c r="K156" s="637"/>
      <c r="L156" s="638"/>
      <c r="M156" s="286"/>
      <c r="O156" s="167"/>
      <c r="P156" s="167"/>
    </row>
    <row r="157" spans="1:16" s="173" customFormat="1" x14ac:dyDescent="0.35">
      <c r="A157" s="278"/>
      <c r="B157" s="293"/>
      <c r="C157" s="294"/>
      <c r="D157" s="294"/>
      <c r="E157" s="294"/>
      <c r="F157" s="294"/>
      <c r="G157" s="294"/>
      <c r="H157" s="294"/>
      <c r="I157" s="294"/>
      <c r="J157" s="294"/>
      <c r="K157" s="294"/>
      <c r="L157" s="279"/>
      <c r="O157" s="169"/>
      <c r="P157" s="169"/>
    </row>
    <row r="158" spans="1:16" s="173" customFormat="1" ht="14.9" customHeight="1" x14ac:dyDescent="0.35">
      <c r="A158" s="278"/>
      <c r="B158" s="539" t="str">
        <f>IF(Intro!$G$23="English",O158,P158)</f>
        <v>Has your firm permanently closed or disposed of any facilities or assets affecting your production of the goods since January 1, 2022? If yes, indicate the date, location and reasons for such action.</v>
      </c>
      <c r="C158" s="540"/>
      <c r="D158" s="540"/>
      <c r="E158" s="540"/>
      <c r="F158" s="540"/>
      <c r="G158" s="540"/>
      <c r="H158" s="540"/>
      <c r="I158" s="540"/>
      <c r="J158" s="540"/>
      <c r="K158" s="540"/>
      <c r="L158" s="541"/>
      <c r="O158" s="169" t="str">
        <f>"Has your firm permanently closed or disposed of any facilities or assets affecting your production of the goods since January 1, "&amp;Variables!B6&amp;"? If yes, indicate the date, location and reasons for such action."</f>
        <v>Has your firm permanently closed or disposed of any facilities or assets affecting your production of the goods since January 1, 2022? If yes, indicate the date, location and reasons for such action.</v>
      </c>
      <c r="P158" s="169" t="str">
        <f>"Depuis le 1er janvier "&amp;Variables!C6&amp;", votre entreprise a-t-elle fermé de façon permanente ou cédé des installations ou de ses éléments d'actif touchant la production des marchandises? Dans l'affirmative, précisez la date, l’emplacement et les motifs de telles mesures."</f>
        <v>Depuis le 1er janvier 2022, votre entreprise a-t-elle fermé de façon permanente ou cédé des installations ou de ses éléments d'actif touchant la production des marchandises? Dans l'affirmative, précisez la date, l’emplacement et les motifs de telles mesures.</v>
      </c>
    </row>
    <row r="159" spans="1:16" s="173" customFormat="1" x14ac:dyDescent="0.35">
      <c r="A159" s="278"/>
      <c r="B159" s="539"/>
      <c r="C159" s="540"/>
      <c r="D159" s="540"/>
      <c r="E159" s="540"/>
      <c r="F159" s="540"/>
      <c r="G159" s="540"/>
      <c r="H159" s="540"/>
      <c r="I159" s="540"/>
      <c r="J159" s="540"/>
      <c r="K159" s="540"/>
      <c r="L159" s="541"/>
      <c r="O159" s="169"/>
      <c r="P159" s="169"/>
    </row>
    <row r="160" spans="1:16" s="173" customFormat="1" x14ac:dyDescent="0.35">
      <c r="A160" s="278"/>
      <c r="B160" s="293"/>
      <c r="C160" s="294"/>
      <c r="D160" s="294"/>
      <c r="E160" s="294"/>
      <c r="F160" s="294"/>
      <c r="G160" s="294"/>
      <c r="H160" s="294"/>
      <c r="I160" s="294"/>
      <c r="J160" s="294"/>
      <c r="K160" s="294"/>
      <c r="L160" s="279"/>
      <c r="O160" s="169"/>
      <c r="P160" s="169"/>
    </row>
    <row r="161" spans="1:16" s="3" customFormat="1" x14ac:dyDescent="0.35">
      <c r="A161" s="13"/>
      <c r="B161" s="629"/>
      <c r="C161" s="630"/>
      <c r="D161" s="630"/>
      <c r="E161" s="630"/>
      <c r="F161" s="630"/>
      <c r="G161" s="630"/>
      <c r="H161" s="630"/>
      <c r="I161" s="630"/>
      <c r="J161" s="630"/>
      <c r="K161" s="630"/>
      <c r="L161" s="631"/>
      <c r="M161" s="173"/>
      <c r="O161" s="167"/>
      <c r="P161" s="167"/>
    </row>
    <row r="162" spans="1:16" s="3" customFormat="1" x14ac:dyDescent="0.35">
      <c r="A162" s="13"/>
      <c r="B162" s="629"/>
      <c r="C162" s="630"/>
      <c r="D162" s="630"/>
      <c r="E162" s="630"/>
      <c r="F162" s="630"/>
      <c r="G162" s="630"/>
      <c r="H162" s="630"/>
      <c r="I162" s="630"/>
      <c r="J162" s="630"/>
      <c r="K162" s="630"/>
      <c r="L162" s="631"/>
      <c r="M162" s="173"/>
      <c r="O162" s="167"/>
      <c r="P162" s="167"/>
    </row>
    <row r="163" spans="1:16" s="3" customFormat="1" x14ac:dyDescent="0.35">
      <c r="A163" s="13"/>
      <c r="B163" s="629"/>
      <c r="C163" s="630"/>
      <c r="D163" s="630"/>
      <c r="E163" s="630"/>
      <c r="F163" s="630"/>
      <c r="G163" s="630"/>
      <c r="H163" s="630"/>
      <c r="I163" s="630"/>
      <c r="J163" s="630"/>
      <c r="K163" s="630"/>
      <c r="L163" s="631"/>
      <c r="M163" s="173"/>
      <c r="O163" s="167"/>
      <c r="P163" s="167"/>
    </row>
    <row r="164" spans="1:16" s="3" customFormat="1" x14ac:dyDescent="0.35">
      <c r="A164" s="13"/>
      <c r="B164" s="629"/>
      <c r="C164" s="630"/>
      <c r="D164" s="630"/>
      <c r="E164" s="630"/>
      <c r="F164" s="630"/>
      <c r="G164" s="630"/>
      <c r="H164" s="630"/>
      <c r="I164" s="630"/>
      <c r="J164" s="630"/>
      <c r="K164" s="630"/>
      <c r="L164" s="631"/>
      <c r="M164" s="173"/>
      <c r="O164" s="167"/>
      <c r="P164" s="167"/>
    </row>
    <row r="165" spans="1:16" s="3" customFormat="1" x14ac:dyDescent="0.35">
      <c r="A165" s="13"/>
      <c r="B165" s="629"/>
      <c r="C165" s="630"/>
      <c r="D165" s="630"/>
      <c r="E165" s="630"/>
      <c r="F165" s="630"/>
      <c r="G165" s="630"/>
      <c r="H165" s="630"/>
      <c r="I165" s="630"/>
      <c r="J165" s="630"/>
      <c r="K165" s="630"/>
      <c r="L165" s="631"/>
      <c r="M165" s="173"/>
      <c r="O165" s="167"/>
      <c r="P165" s="167"/>
    </row>
    <row r="166" spans="1:16" s="3" customFormat="1" x14ac:dyDescent="0.35">
      <c r="A166" s="13"/>
      <c r="B166" s="629"/>
      <c r="C166" s="630"/>
      <c r="D166" s="630"/>
      <c r="E166" s="630"/>
      <c r="F166" s="630"/>
      <c r="G166" s="630"/>
      <c r="H166" s="630"/>
      <c r="I166" s="630"/>
      <c r="J166" s="630"/>
      <c r="K166" s="630"/>
      <c r="L166" s="631"/>
      <c r="M166" s="173"/>
      <c r="O166" s="167"/>
      <c r="P166" s="167"/>
    </row>
    <row r="167" spans="1:16" s="3" customFormat="1" x14ac:dyDescent="0.35">
      <c r="A167" s="13"/>
      <c r="B167" s="629"/>
      <c r="C167" s="630"/>
      <c r="D167" s="630"/>
      <c r="E167" s="630"/>
      <c r="F167" s="630"/>
      <c r="G167" s="630"/>
      <c r="H167" s="630"/>
      <c r="I167" s="630"/>
      <c r="J167" s="630"/>
      <c r="K167" s="630"/>
      <c r="L167" s="631"/>
      <c r="M167" s="173"/>
      <c r="O167" s="167"/>
      <c r="P167" s="167"/>
    </row>
    <row r="168" spans="1:16" s="3" customFormat="1" x14ac:dyDescent="0.35">
      <c r="A168" s="13"/>
      <c r="B168" s="629"/>
      <c r="C168" s="630"/>
      <c r="D168" s="630"/>
      <c r="E168" s="630"/>
      <c r="F168" s="630"/>
      <c r="G168" s="630"/>
      <c r="H168" s="630"/>
      <c r="I168" s="630"/>
      <c r="J168" s="630"/>
      <c r="K168" s="630"/>
      <c r="L168" s="631"/>
      <c r="M168" s="173"/>
      <c r="O168" s="167"/>
      <c r="P168" s="167"/>
    </row>
    <row r="169" spans="1:16" s="173" customFormat="1" x14ac:dyDescent="0.35">
      <c r="A169" s="278"/>
      <c r="B169" s="308"/>
      <c r="C169" s="309"/>
      <c r="D169" s="309"/>
      <c r="E169" s="309"/>
      <c r="F169" s="309"/>
      <c r="G169" s="309"/>
      <c r="H169" s="309"/>
      <c r="I169" s="309"/>
      <c r="J169" s="309"/>
      <c r="K169" s="309"/>
      <c r="L169" s="310"/>
      <c r="O169" s="169"/>
      <c r="P169" s="169"/>
    </row>
    <row r="170" spans="1:16" s="3" customFormat="1" x14ac:dyDescent="0.35">
      <c r="A170" s="13"/>
      <c r="B170" s="636" t="s">
        <v>33</v>
      </c>
      <c r="C170" s="637"/>
      <c r="D170" s="637"/>
      <c r="E170" s="637"/>
      <c r="F170" s="637"/>
      <c r="G170" s="637"/>
      <c r="H170" s="637"/>
      <c r="I170" s="637"/>
      <c r="J170" s="637"/>
      <c r="K170" s="637"/>
      <c r="L170" s="638"/>
      <c r="M170" s="286"/>
      <c r="O170" s="167"/>
      <c r="P170" s="167"/>
    </row>
    <row r="171" spans="1:16" s="173" customFormat="1" x14ac:dyDescent="0.35">
      <c r="A171" s="278"/>
      <c r="B171" s="293"/>
      <c r="C171" s="294"/>
      <c r="D171" s="294"/>
      <c r="E171" s="294"/>
      <c r="F171" s="294"/>
      <c r="G171" s="294"/>
      <c r="H171" s="294"/>
      <c r="I171" s="294"/>
      <c r="J171" s="294"/>
      <c r="K171" s="294"/>
      <c r="L171" s="279"/>
      <c r="O171" s="169"/>
      <c r="P171" s="169"/>
    </row>
    <row r="172" spans="1:16" s="173" customFormat="1" x14ac:dyDescent="0.35">
      <c r="A172" s="278"/>
      <c r="B172" s="624" t="str">
        <f>IF(Intro!$G$23="English",O172,P172)</f>
        <v>Describe your firm's production processes for the goods and provide flow charts illustrating the processes.</v>
      </c>
      <c r="C172" s="625"/>
      <c r="D172" s="625"/>
      <c r="E172" s="625"/>
      <c r="F172" s="625"/>
      <c r="G172" s="625"/>
      <c r="H172" s="625"/>
      <c r="I172" s="625"/>
      <c r="J172" s="625"/>
      <c r="K172" s="625"/>
      <c r="L172" s="626"/>
      <c r="O172" s="169" t="s">
        <v>275</v>
      </c>
      <c r="P172" s="169" t="s">
        <v>276</v>
      </c>
    </row>
    <row r="173" spans="1:16" s="173" customFormat="1" x14ac:dyDescent="0.35">
      <c r="A173" s="278"/>
      <c r="B173" s="293"/>
      <c r="C173" s="294"/>
      <c r="D173" s="294"/>
      <c r="E173" s="294"/>
      <c r="F173" s="294"/>
      <c r="G173" s="294"/>
      <c r="H173" s="294"/>
      <c r="I173" s="294"/>
      <c r="J173" s="294"/>
      <c r="K173" s="294"/>
      <c r="L173" s="279"/>
      <c r="O173" s="169"/>
      <c r="P173" s="169"/>
    </row>
    <row r="174" spans="1:16" s="3" customFormat="1" x14ac:dyDescent="0.35">
      <c r="A174" s="13"/>
      <c r="B174" s="629"/>
      <c r="C174" s="630"/>
      <c r="D174" s="630"/>
      <c r="E174" s="630"/>
      <c r="F174" s="630"/>
      <c r="G174" s="630"/>
      <c r="H174" s="630"/>
      <c r="I174" s="630"/>
      <c r="J174" s="630"/>
      <c r="K174" s="630"/>
      <c r="L174" s="631"/>
      <c r="M174" s="173"/>
      <c r="O174" s="167"/>
      <c r="P174" s="167"/>
    </row>
    <row r="175" spans="1:16" s="3" customFormat="1" x14ac:dyDescent="0.35">
      <c r="A175" s="13"/>
      <c r="B175" s="629"/>
      <c r="C175" s="630"/>
      <c r="D175" s="630"/>
      <c r="E175" s="630"/>
      <c r="F175" s="630"/>
      <c r="G175" s="630"/>
      <c r="H175" s="630"/>
      <c r="I175" s="630"/>
      <c r="J175" s="630"/>
      <c r="K175" s="630"/>
      <c r="L175" s="631"/>
      <c r="M175" s="173"/>
      <c r="O175" s="167"/>
      <c r="P175" s="167"/>
    </row>
    <row r="176" spans="1:16" s="3" customFormat="1" x14ac:dyDescent="0.35">
      <c r="A176" s="13"/>
      <c r="B176" s="629"/>
      <c r="C176" s="630"/>
      <c r="D176" s="630"/>
      <c r="E176" s="630"/>
      <c r="F176" s="630"/>
      <c r="G176" s="630"/>
      <c r="H176" s="630"/>
      <c r="I176" s="630"/>
      <c r="J176" s="630"/>
      <c r="K176" s="630"/>
      <c r="L176" s="631"/>
      <c r="M176" s="173"/>
      <c r="O176" s="167"/>
      <c r="P176" s="167"/>
    </row>
    <row r="177" spans="1:16" s="3" customFormat="1" x14ac:dyDescent="0.35">
      <c r="A177" s="13"/>
      <c r="B177" s="629"/>
      <c r="C177" s="630"/>
      <c r="D177" s="630"/>
      <c r="E177" s="630"/>
      <c r="F177" s="630"/>
      <c r="G177" s="630"/>
      <c r="H177" s="630"/>
      <c r="I177" s="630"/>
      <c r="J177" s="630"/>
      <c r="K177" s="630"/>
      <c r="L177" s="631"/>
      <c r="M177" s="173"/>
      <c r="O177" s="167"/>
      <c r="P177" s="167"/>
    </row>
    <row r="178" spans="1:16" s="3" customFormat="1" x14ac:dyDescent="0.35">
      <c r="A178" s="13"/>
      <c r="B178" s="629"/>
      <c r="C178" s="630"/>
      <c r="D178" s="630"/>
      <c r="E178" s="630"/>
      <c r="F178" s="630"/>
      <c r="G178" s="630"/>
      <c r="H178" s="630"/>
      <c r="I178" s="630"/>
      <c r="J178" s="630"/>
      <c r="K178" s="630"/>
      <c r="L178" s="631"/>
      <c r="M178" s="173"/>
      <c r="O178" s="167"/>
      <c r="P178" s="167"/>
    </row>
    <row r="179" spans="1:16" s="3" customFormat="1" x14ac:dyDescent="0.35">
      <c r="A179" s="13"/>
      <c r="B179" s="629"/>
      <c r="C179" s="630"/>
      <c r="D179" s="630"/>
      <c r="E179" s="630"/>
      <c r="F179" s="630"/>
      <c r="G179" s="630"/>
      <c r="H179" s="630"/>
      <c r="I179" s="630"/>
      <c r="J179" s="630"/>
      <c r="K179" s="630"/>
      <c r="L179" s="631"/>
      <c r="M179" s="173"/>
      <c r="O179" s="167"/>
      <c r="P179" s="167"/>
    </row>
    <row r="180" spans="1:16" s="3" customFormat="1" x14ac:dyDescent="0.35">
      <c r="A180" s="13"/>
      <c r="B180" s="629"/>
      <c r="C180" s="630"/>
      <c r="D180" s="630"/>
      <c r="E180" s="630"/>
      <c r="F180" s="630"/>
      <c r="G180" s="630"/>
      <c r="H180" s="630"/>
      <c r="I180" s="630"/>
      <c r="J180" s="630"/>
      <c r="K180" s="630"/>
      <c r="L180" s="631"/>
      <c r="M180" s="173"/>
      <c r="O180" s="167"/>
      <c r="P180" s="167"/>
    </row>
    <row r="181" spans="1:16" s="3" customFormat="1" x14ac:dyDescent="0.35">
      <c r="A181" s="13"/>
      <c r="B181" s="629"/>
      <c r="C181" s="630"/>
      <c r="D181" s="630"/>
      <c r="E181" s="630"/>
      <c r="F181" s="630"/>
      <c r="G181" s="630"/>
      <c r="H181" s="630"/>
      <c r="I181" s="630"/>
      <c r="J181" s="630"/>
      <c r="K181" s="630"/>
      <c r="L181" s="631"/>
      <c r="M181" s="173"/>
      <c r="O181" s="167"/>
      <c r="P181" s="167"/>
    </row>
    <row r="182" spans="1:16" s="173" customFormat="1" x14ac:dyDescent="0.35">
      <c r="A182" s="278"/>
      <c r="B182" s="308"/>
      <c r="C182" s="309"/>
      <c r="D182" s="309"/>
      <c r="E182" s="309"/>
      <c r="F182" s="309"/>
      <c r="G182" s="309"/>
      <c r="H182" s="309"/>
      <c r="I182" s="309"/>
      <c r="J182" s="309"/>
      <c r="K182" s="309"/>
      <c r="L182" s="310"/>
      <c r="O182" s="169"/>
      <c r="P182" s="169"/>
    </row>
    <row r="183" spans="1:16" s="3" customFormat="1" x14ac:dyDescent="0.35">
      <c r="A183" s="12"/>
      <c r="B183" s="636" t="s">
        <v>34</v>
      </c>
      <c r="C183" s="637"/>
      <c r="D183" s="637"/>
      <c r="E183" s="637"/>
      <c r="F183" s="637"/>
      <c r="G183" s="637"/>
      <c r="H183" s="637"/>
      <c r="I183" s="637"/>
      <c r="J183" s="637"/>
      <c r="K183" s="637"/>
      <c r="L183" s="638"/>
      <c r="M183" s="286"/>
    </row>
    <row r="184" spans="1:16" s="147" customFormat="1" x14ac:dyDescent="0.35">
      <c r="A184" s="277"/>
      <c r="B184" s="241"/>
      <c r="C184" s="228"/>
      <c r="D184" s="228"/>
      <c r="E184" s="228"/>
      <c r="F184" s="228"/>
      <c r="G184" s="228"/>
      <c r="H184" s="228"/>
      <c r="I184" s="228"/>
      <c r="J184" s="228"/>
      <c r="K184" s="228"/>
      <c r="L184" s="229"/>
    </row>
    <row r="185" spans="1:16" s="10" customFormat="1" x14ac:dyDescent="0.35">
      <c r="A185" s="12"/>
      <c r="B185" s="525" t="str">
        <f>IF(Intro!$G$23="English",O185,P185)</f>
        <v>List the top three direct materials used in your firm's production of the goods by value.</v>
      </c>
      <c r="C185" s="526"/>
      <c r="D185" s="526"/>
      <c r="E185" s="526"/>
      <c r="F185" s="526"/>
      <c r="G185" s="526"/>
      <c r="H185" s="526"/>
      <c r="I185" s="526"/>
      <c r="J185" s="526"/>
      <c r="K185" s="526"/>
      <c r="L185" s="527"/>
      <c r="O185" s="11" t="s">
        <v>166</v>
      </c>
      <c r="P185" s="10" t="s">
        <v>167</v>
      </c>
    </row>
    <row r="186" spans="1:16" s="10" customFormat="1" x14ac:dyDescent="0.35">
      <c r="A186" s="12"/>
      <c r="B186" s="253"/>
      <c r="C186" s="254"/>
      <c r="D186" s="28"/>
      <c r="E186" s="29"/>
      <c r="F186" s="29"/>
      <c r="G186" s="29"/>
      <c r="H186" s="29"/>
      <c r="I186" s="29"/>
      <c r="J186" s="29"/>
      <c r="K186" s="29"/>
      <c r="L186" s="30"/>
      <c r="O186" s="11"/>
    </row>
    <row r="187" spans="1:16" s="10" customFormat="1" x14ac:dyDescent="0.35">
      <c r="A187" s="12"/>
      <c r="B187" s="632" t="str">
        <f>IF(Intro!$G$23="English",O187,P187)</f>
        <v>Direct material used 1</v>
      </c>
      <c r="C187" s="633"/>
      <c r="D187" s="633"/>
      <c r="E187" s="634"/>
      <c r="F187" s="634"/>
      <c r="G187" s="634"/>
      <c r="H187" s="634"/>
      <c r="I187" s="634"/>
      <c r="J187" s="634"/>
      <c r="K187" s="634"/>
      <c r="L187" s="635"/>
      <c r="O187" s="11" t="s">
        <v>168</v>
      </c>
      <c r="P187" s="10" t="s">
        <v>169</v>
      </c>
    </row>
    <row r="188" spans="1:16" s="10" customFormat="1" x14ac:dyDescent="0.35">
      <c r="A188" s="12"/>
      <c r="B188" s="632" t="str">
        <f>IF(Intro!$G$23="English",O188,P188)</f>
        <v>Direct material used 2</v>
      </c>
      <c r="C188" s="633"/>
      <c r="D188" s="633"/>
      <c r="E188" s="634"/>
      <c r="F188" s="634"/>
      <c r="G188" s="634"/>
      <c r="H188" s="634"/>
      <c r="I188" s="634"/>
      <c r="J188" s="634"/>
      <c r="K188" s="634"/>
      <c r="L188" s="635"/>
      <c r="O188" s="11" t="s">
        <v>170</v>
      </c>
      <c r="P188" s="10" t="s">
        <v>171</v>
      </c>
    </row>
    <row r="189" spans="1:16" s="10" customFormat="1" x14ac:dyDescent="0.35">
      <c r="A189" s="12"/>
      <c r="B189" s="632" t="str">
        <f>IF(Intro!$G$23="English",O189,P189)</f>
        <v>Direct material used 3</v>
      </c>
      <c r="C189" s="633"/>
      <c r="D189" s="633"/>
      <c r="E189" s="634"/>
      <c r="F189" s="634"/>
      <c r="G189" s="634"/>
      <c r="H189" s="634"/>
      <c r="I189" s="634"/>
      <c r="J189" s="634"/>
      <c r="K189" s="634"/>
      <c r="L189" s="635"/>
      <c r="O189" s="11" t="s">
        <v>172</v>
      </c>
      <c r="P189" s="10" t="s">
        <v>173</v>
      </c>
    </row>
    <row r="190" spans="1:16" s="10" customFormat="1" x14ac:dyDescent="0.35">
      <c r="A190" s="12"/>
      <c r="B190" s="253"/>
      <c r="C190" s="254"/>
      <c r="D190" s="28"/>
      <c r="E190" s="29"/>
      <c r="F190" s="29"/>
      <c r="G190" s="29"/>
      <c r="H190" s="29"/>
      <c r="I190" s="29"/>
      <c r="J190" s="29"/>
      <c r="K190" s="29"/>
      <c r="L190" s="30"/>
      <c r="O190" s="11"/>
    </row>
    <row r="191" spans="1:16" s="3" customFormat="1" x14ac:dyDescent="0.35">
      <c r="A191" s="13"/>
      <c r="B191" s="636" t="s">
        <v>35</v>
      </c>
      <c r="C191" s="637"/>
      <c r="D191" s="637"/>
      <c r="E191" s="637"/>
      <c r="F191" s="637"/>
      <c r="G191" s="637"/>
      <c r="H191" s="637"/>
      <c r="I191" s="637"/>
      <c r="J191" s="637"/>
      <c r="K191" s="637"/>
      <c r="L191" s="638"/>
      <c r="M191" s="286"/>
      <c r="O191" s="167"/>
      <c r="P191" s="167"/>
    </row>
    <row r="192" spans="1:16" s="173" customFormat="1" x14ac:dyDescent="0.35">
      <c r="A192" s="278"/>
      <c r="B192" s="293"/>
      <c r="C192" s="294"/>
      <c r="D192" s="294"/>
      <c r="E192" s="294"/>
      <c r="F192" s="294"/>
      <c r="G192" s="294"/>
      <c r="H192" s="294"/>
      <c r="I192" s="294"/>
      <c r="J192" s="294"/>
      <c r="K192" s="294"/>
      <c r="L192" s="279"/>
      <c r="O192" s="169"/>
      <c r="P192" s="169"/>
    </row>
    <row r="193" spans="1:16" s="173" customFormat="1" x14ac:dyDescent="0.35">
      <c r="A193" s="278"/>
      <c r="B193" s="624" t="str">
        <f>IF(Intro!$G$23="English",O193,P193)</f>
        <v>What publications or indices does your firm use to track the prices of direct materials used in the production of the goods?</v>
      </c>
      <c r="C193" s="625"/>
      <c r="D193" s="625"/>
      <c r="E193" s="625"/>
      <c r="F193" s="625"/>
      <c r="G193" s="625"/>
      <c r="H193" s="625"/>
      <c r="I193" s="625"/>
      <c r="J193" s="625"/>
      <c r="K193" s="625"/>
      <c r="L193" s="626"/>
      <c r="O193" s="169" t="s">
        <v>342</v>
      </c>
      <c r="P193" s="169" t="s">
        <v>343</v>
      </c>
    </row>
    <row r="194" spans="1:16" s="173" customFormat="1" x14ac:dyDescent="0.35">
      <c r="A194" s="278"/>
      <c r="B194" s="293"/>
      <c r="C194" s="294"/>
      <c r="D194" s="294"/>
      <c r="E194" s="294"/>
      <c r="F194" s="294"/>
      <c r="G194" s="294"/>
      <c r="H194" s="294"/>
      <c r="I194" s="294"/>
      <c r="J194" s="294"/>
      <c r="K194" s="294"/>
      <c r="L194" s="279"/>
      <c r="O194" s="169"/>
      <c r="P194" s="169"/>
    </row>
    <row r="195" spans="1:16" s="3" customFormat="1" x14ac:dyDescent="0.35">
      <c r="A195" s="13"/>
      <c r="B195" s="629"/>
      <c r="C195" s="630"/>
      <c r="D195" s="630"/>
      <c r="E195" s="630"/>
      <c r="F195" s="630"/>
      <c r="G195" s="630"/>
      <c r="H195" s="630"/>
      <c r="I195" s="630"/>
      <c r="J195" s="630"/>
      <c r="K195" s="630"/>
      <c r="L195" s="631"/>
      <c r="M195" s="173"/>
      <c r="O195" s="167"/>
      <c r="P195" s="167"/>
    </row>
    <row r="196" spans="1:16" s="3" customFormat="1" x14ac:dyDescent="0.35">
      <c r="A196" s="13"/>
      <c r="B196" s="629"/>
      <c r="C196" s="630"/>
      <c r="D196" s="630"/>
      <c r="E196" s="630"/>
      <c r="F196" s="630"/>
      <c r="G196" s="630"/>
      <c r="H196" s="630"/>
      <c r="I196" s="630"/>
      <c r="J196" s="630"/>
      <c r="K196" s="630"/>
      <c r="L196" s="631"/>
      <c r="M196" s="173"/>
      <c r="O196" s="167"/>
      <c r="P196" s="167"/>
    </row>
    <row r="197" spans="1:16" s="3" customFormat="1" x14ac:dyDescent="0.35">
      <c r="A197" s="13"/>
      <c r="B197" s="629"/>
      <c r="C197" s="630"/>
      <c r="D197" s="630"/>
      <c r="E197" s="630"/>
      <c r="F197" s="630"/>
      <c r="G197" s="630"/>
      <c r="H197" s="630"/>
      <c r="I197" s="630"/>
      <c r="J197" s="630"/>
      <c r="K197" s="630"/>
      <c r="L197" s="631"/>
      <c r="M197" s="173"/>
      <c r="O197" s="167"/>
      <c r="P197" s="167"/>
    </row>
    <row r="198" spans="1:16" s="3" customFormat="1" x14ac:dyDescent="0.35">
      <c r="A198" s="13"/>
      <c r="B198" s="629"/>
      <c r="C198" s="630"/>
      <c r="D198" s="630"/>
      <c r="E198" s="630"/>
      <c r="F198" s="630"/>
      <c r="G198" s="630"/>
      <c r="H198" s="630"/>
      <c r="I198" s="630"/>
      <c r="J198" s="630"/>
      <c r="K198" s="630"/>
      <c r="L198" s="631"/>
      <c r="M198" s="173"/>
      <c r="O198" s="167"/>
      <c r="P198" s="167"/>
    </row>
    <row r="199" spans="1:16" s="3" customFormat="1" x14ac:dyDescent="0.35">
      <c r="A199" s="13"/>
      <c r="B199" s="629"/>
      <c r="C199" s="630"/>
      <c r="D199" s="630"/>
      <c r="E199" s="630"/>
      <c r="F199" s="630"/>
      <c r="G199" s="630"/>
      <c r="H199" s="630"/>
      <c r="I199" s="630"/>
      <c r="J199" s="630"/>
      <c r="K199" s="630"/>
      <c r="L199" s="631"/>
      <c r="M199" s="173"/>
      <c r="O199" s="167"/>
      <c r="P199" s="167"/>
    </row>
    <row r="200" spans="1:16" s="3" customFormat="1" x14ac:dyDescent="0.35">
      <c r="A200" s="13"/>
      <c r="B200" s="629"/>
      <c r="C200" s="630"/>
      <c r="D200" s="630"/>
      <c r="E200" s="630"/>
      <c r="F200" s="630"/>
      <c r="G200" s="630"/>
      <c r="H200" s="630"/>
      <c r="I200" s="630"/>
      <c r="J200" s="630"/>
      <c r="K200" s="630"/>
      <c r="L200" s="631"/>
      <c r="M200" s="173"/>
      <c r="O200" s="167"/>
      <c r="P200" s="167"/>
    </row>
    <row r="201" spans="1:16" s="3" customFormat="1" x14ac:dyDescent="0.35">
      <c r="A201" s="13"/>
      <c r="B201" s="629"/>
      <c r="C201" s="630"/>
      <c r="D201" s="630"/>
      <c r="E201" s="630"/>
      <c r="F201" s="630"/>
      <c r="G201" s="630"/>
      <c r="H201" s="630"/>
      <c r="I201" s="630"/>
      <c r="J201" s="630"/>
      <c r="K201" s="630"/>
      <c r="L201" s="631"/>
      <c r="M201" s="173"/>
      <c r="O201" s="167"/>
      <c r="P201" s="167"/>
    </row>
    <row r="202" spans="1:16" s="3" customFormat="1" x14ac:dyDescent="0.35">
      <c r="A202" s="13"/>
      <c r="B202" s="629"/>
      <c r="C202" s="630"/>
      <c r="D202" s="630"/>
      <c r="E202" s="630"/>
      <c r="F202" s="630"/>
      <c r="G202" s="630"/>
      <c r="H202" s="630"/>
      <c r="I202" s="630"/>
      <c r="J202" s="630"/>
      <c r="K202" s="630"/>
      <c r="L202" s="631"/>
      <c r="M202" s="173"/>
      <c r="O202" s="167"/>
      <c r="P202" s="167"/>
    </row>
    <row r="203" spans="1:16" s="173" customFormat="1" x14ac:dyDescent="0.35">
      <c r="A203" s="278"/>
      <c r="B203" s="308"/>
      <c r="C203" s="309"/>
      <c r="D203" s="309"/>
      <c r="E203" s="309"/>
      <c r="F203" s="309"/>
      <c r="G203" s="309"/>
      <c r="H203" s="309"/>
      <c r="I203" s="309"/>
      <c r="J203" s="309"/>
      <c r="K203" s="309"/>
      <c r="L203" s="310"/>
      <c r="O203" s="169"/>
      <c r="P203" s="169"/>
    </row>
    <row r="204" spans="1:16" s="3" customFormat="1" x14ac:dyDescent="0.35">
      <c r="A204" s="13"/>
      <c r="B204" s="636" t="s">
        <v>36</v>
      </c>
      <c r="C204" s="637"/>
      <c r="D204" s="637"/>
      <c r="E204" s="637"/>
      <c r="F204" s="637"/>
      <c r="G204" s="637"/>
      <c r="H204" s="637"/>
      <c r="I204" s="637"/>
      <c r="J204" s="637"/>
      <c r="K204" s="637"/>
      <c r="L204" s="638"/>
      <c r="M204" s="286"/>
      <c r="O204" s="167"/>
      <c r="P204" s="167"/>
    </row>
    <row r="205" spans="1:16" s="173" customFormat="1" x14ac:dyDescent="0.35">
      <c r="A205" s="278"/>
      <c r="B205" s="293"/>
      <c r="C205" s="294"/>
      <c r="D205" s="294"/>
      <c r="E205" s="294"/>
      <c r="F205" s="294"/>
      <c r="G205" s="294"/>
      <c r="H205" s="294"/>
      <c r="I205" s="294"/>
      <c r="J205" s="294"/>
      <c r="K205" s="294"/>
      <c r="L205" s="279"/>
      <c r="O205" s="169"/>
      <c r="P205" s="169"/>
    </row>
    <row r="206" spans="1:16" s="173" customFormat="1" x14ac:dyDescent="0.35">
      <c r="A206" s="278"/>
      <c r="B206" s="624" t="str">
        <f>IF(Intro!$G$23="English",O206,P206)</f>
        <v>Provide details if your firm has changed the product mix of the goods produced since January 1, 2022.</v>
      </c>
      <c r="C206" s="625"/>
      <c r="D206" s="625"/>
      <c r="E206" s="625"/>
      <c r="F206" s="625"/>
      <c r="G206" s="625"/>
      <c r="H206" s="625"/>
      <c r="I206" s="625"/>
      <c r="J206" s="625"/>
      <c r="K206" s="625"/>
      <c r="L206" s="626"/>
      <c r="O206" s="169" t="str">
        <f>"Provide details if your firm has changed the product mix of the goods produced since January 1, "&amp;Variables!B6&amp;"."</f>
        <v>Provide details if your firm has changed the product mix of the goods produced since January 1, 2022.</v>
      </c>
      <c r="P206" s="169" t="str">
        <f>"Fournissez des détails si votre entreprise a modifié la gamme de marchandises qu'elle produit depuis le 1er janvier "&amp;Variables!B6&amp;"."</f>
        <v>Fournissez des détails si votre entreprise a modifié la gamme de marchandises qu'elle produit depuis le 1er janvier 2022.</v>
      </c>
    </row>
    <row r="207" spans="1:16" s="173" customFormat="1" x14ac:dyDescent="0.35">
      <c r="A207" s="278"/>
      <c r="B207" s="293"/>
      <c r="C207" s="294"/>
      <c r="D207" s="294"/>
      <c r="E207" s="294"/>
      <c r="F207" s="294"/>
      <c r="G207" s="294"/>
      <c r="H207" s="294"/>
      <c r="I207" s="294"/>
      <c r="J207" s="294"/>
      <c r="K207" s="294"/>
      <c r="L207" s="279"/>
      <c r="O207" s="169"/>
      <c r="P207" s="169"/>
    </row>
    <row r="208" spans="1:16" s="3" customFormat="1" x14ac:dyDescent="0.35">
      <c r="A208" s="13"/>
      <c r="B208" s="629"/>
      <c r="C208" s="630"/>
      <c r="D208" s="630"/>
      <c r="E208" s="630"/>
      <c r="F208" s="630"/>
      <c r="G208" s="630"/>
      <c r="H208" s="630"/>
      <c r="I208" s="630"/>
      <c r="J208" s="630"/>
      <c r="K208" s="630"/>
      <c r="L208" s="631"/>
      <c r="M208" s="173"/>
      <c r="O208" s="167"/>
      <c r="P208" s="167"/>
    </row>
    <row r="209" spans="1:16" s="3" customFormat="1" x14ac:dyDescent="0.35">
      <c r="A209" s="13"/>
      <c r="B209" s="629"/>
      <c r="C209" s="630"/>
      <c r="D209" s="630"/>
      <c r="E209" s="630"/>
      <c r="F209" s="630"/>
      <c r="G209" s="630"/>
      <c r="H209" s="630"/>
      <c r="I209" s="630"/>
      <c r="J209" s="630"/>
      <c r="K209" s="630"/>
      <c r="L209" s="631"/>
      <c r="M209" s="173"/>
      <c r="O209" s="167"/>
      <c r="P209" s="167"/>
    </row>
    <row r="210" spans="1:16" s="3" customFormat="1" x14ac:dyDescent="0.35">
      <c r="A210" s="13"/>
      <c r="B210" s="629"/>
      <c r="C210" s="630"/>
      <c r="D210" s="630"/>
      <c r="E210" s="630"/>
      <c r="F210" s="630"/>
      <c r="G210" s="630"/>
      <c r="H210" s="630"/>
      <c r="I210" s="630"/>
      <c r="J210" s="630"/>
      <c r="K210" s="630"/>
      <c r="L210" s="631"/>
      <c r="M210" s="173"/>
      <c r="O210" s="167"/>
      <c r="P210" s="167"/>
    </row>
    <row r="211" spans="1:16" s="3" customFormat="1" x14ac:dyDescent="0.35">
      <c r="A211" s="13"/>
      <c r="B211" s="629"/>
      <c r="C211" s="630"/>
      <c r="D211" s="630"/>
      <c r="E211" s="630"/>
      <c r="F211" s="630"/>
      <c r="G211" s="630"/>
      <c r="H211" s="630"/>
      <c r="I211" s="630"/>
      <c r="J211" s="630"/>
      <c r="K211" s="630"/>
      <c r="L211" s="631"/>
      <c r="M211" s="173"/>
      <c r="O211" s="167"/>
      <c r="P211" s="167"/>
    </row>
    <row r="212" spans="1:16" s="3" customFormat="1" x14ac:dyDescent="0.35">
      <c r="A212" s="13"/>
      <c r="B212" s="629"/>
      <c r="C212" s="630"/>
      <c r="D212" s="630"/>
      <c r="E212" s="630"/>
      <c r="F212" s="630"/>
      <c r="G212" s="630"/>
      <c r="H212" s="630"/>
      <c r="I212" s="630"/>
      <c r="J212" s="630"/>
      <c r="K212" s="630"/>
      <c r="L212" s="631"/>
      <c r="M212" s="173"/>
      <c r="O212" s="167"/>
      <c r="P212" s="167"/>
    </row>
    <row r="213" spans="1:16" s="3" customFormat="1" x14ac:dyDescent="0.35">
      <c r="A213" s="13"/>
      <c r="B213" s="629"/>
      <c r="C213" s="630"/>
      <c r="D213" s="630"/>
      <c r="E213" s="630"/>
      <c r="F213" s="630"/>
      <c r="G213" s="630"/>
      <c r="H213" s="630"/>
      <c r="I213" s="630"/>
      <c r="J213" s="630"/>
      <c r="K213" s="630"/>
      <c r="L213" s="631"/>
      <c r="M213" s="173"/>
      <c r="O213" s="167"/>
      <c r="P213" s="167"/>
    </row>
    <row r="214" spans="1:16" s="3" customFormat="1" x14ac:dyDescent="0.35">
      <c r="A214" s="13"/>
      <c r="B214" s="629"/>
      <c r="C214" s="630"/>
      <c r="D214" s="630"/>
      <c r="E214" s="630"/>
      <c r="F214" s="630"/>
      <c r="G214" s="630"/>
      <c r="H214" s="630"/>
      <c r="I214" s="630"/>
      <c r="J214" s="630"/>
      <c r="K214" s="630"/>
      <c r="L214" s="631"/>
      <c r="M214" s="173"/>
      <c r="O214" s="167"/>
      <c r="P214" s="167"/>
    </row>
    <row r="215" spans="1:16" s="3" customFormat="1" x14ac:dyDescent="0.35">
      <c r="A215" s="13"/>
      <c r="B215" s="629"/>
      <c r="C215" s="630"/>
      <c r="D215" s="630"/>
      <c r="E215" s="630"/>
      <c r="F215" s="630"/>
      <c r="G215" s="630"/>
      <c r="H215" s="630"/>
      <c r="I215" s="630"/>
      <c r="J215" s="630"/>
      <c r="K215" s="630"/>
      <c r="L215" s="631"/>
      <c r="M215" s="173"/>
      <c r="O215" s="167"/>
      <c r="P215" s="167"/>
    </row>
    <row r="216" spans="1:16" s="173" customFormat="1" x14ac:dyDescent="0.35">
      <c r="A216" s="278"/>
      <c r="B216" s="308"/>
      <c r="C216" s="309"/>
      <c r="D216" s="309"/>
      <c r="E216" s="309"/>
      <c r="F216" s="309"/>
      <c r="G216" s="309"/>
      <c r="H216" s="309"/>
      <c r="I216" s="309"/>
      <c r="J216" s="309"/>
      <c r="K216" s="309"/>
      <c r="L216" s="310"/>
      <c r="O216" s="169"/>
      <c r="P216" s="169"/>
    </row>
    <row r="217" spans="1:16" x14ac:dyDescent="0.35">
      <c r="B217" s="41"/>
      <c r="L217" s="42"/>
    </row>
    <row r="218" spans="1:16" x14ac:dyDescent="0.35">
      <c r="B218" s="655" t="str">
        <f>IF(Intro!$G$23="English",O218,P218)</f>
        <v>MARKET CHARACTERISTICS OF THE GOODS</v>
      </c>
      <c r="C218" s="656"/>
      <c r="D218" s="656"/>
      <c r="E218" s="656"/>
      <c r="F218" s="656"/>
      <c r="G218" s="656"/>
      <c r="H218" s="656"/>
      <c r="I218" s="656"/>
      <c r="J218" s="656"/>
      <c r="K218" s="656"/>
      <c r="L218" s="657"/>
      <c r="M218" s="173"/>
      <c r="O218" s="267" t="s">
        <v>622</v>
      </c>
      <c r="P218" s="267" t="s">
        <v>623</v>
      </c>
    </row>
    <row r="219" spans="1:16" s="3" customFormat="1" x14ac:dyDescent="0.35">
      <c r="A219" s="13"/>
      <c r="B219" s="636" t="s">
        <v>37</v>
      </c>
      <c r="C219" s="637"/>
      <c r="D219" s="637"/>
      <c r="E219" s="637"/>
      <c r="F219" s="637"/>
      <c r="G219" s="637"/>
      <c r="H219" s="637"/>
      <c r="I219" s="637"/>
      <c r="J219" s="637"/>
      <c r="K219" s="637"/>
      <c r="L219" s="638"/>
      <c r="M219" s="286"/>
      <c r="O219" s="167"/>
      <c r="P219" s="167"/>
    </row>
    <row r="220" spans="1:16" s="158" customFormat="1" x14ac:dyDescent="0.35">
      <c r="A220" s="276"/>
      <c r="B220" s="314"/>
      <c r="C220" s="315"/>
      <c r="D220" s="315"/>
      <c r="E220" s="315"/>
      <c r="F220" s="315"/>
      <c r="G220" s="315"/>
      <c r="H220" s="315"/>
      <c r="I220" s="315"/>
      <c r="J220" s="315"/>
      <c r="K220" s="315"/>
      <c r="L220" s="316"/>
      <c r="O220" s="170"/>
      <c r="P220" s="170"/>
    </row>
    <row r="221" spans="1:16" s="158" customFormat="1" x14ac:dyDescent="0.35">
      <c r="A221" s="276"/>
      <c r="B221" s="681" t="str">
        <f>IF(Intro!$G$23="English",O221,P221)</f>
        <v>Indicate the primary industries of your customers of the goods.</v>
      </c>
      <c r="C221" s="682"/>
      <c r="D221" s="682"/>
      <c r="E221" s="682"/>
      <c r="F221" s="682"/>
      <c r="G221" s="682"/>
      <c r="H221" s="682"/>
      <c r="I221" s="682"/>
      <c r="J221" s="682"/>
      <c r="K221" s="682"/>
      <c r="L221" s="683"/>
      <c r="O221" s="170" t="s">
        <v>292</v>
      </c>
      <c r="P221" s="170" t="s">
        <v>293</v>
      </c>
    </row>
    <row r="222" spans="1:16" s="158" customFormat="1" x14ac:dyDescent="0.35">
      <c r="A222" s="276"/>
      <c r="B222" s="314"/>
      <c r="C222" s="315"/>
      <c r="D222" s="315"/>
      <c r="E222" s="315"/>
      <c r="F222" s="315"/>
      <c r="G222" s="315"/>
      <c r="H222" s="315"/>
      <c r="I222" s="315"/>
      <c r="J222" s="315"/>
      <c r="K222" s="315"/>
      <c r="L222" s="316"/>
      <c r="O222" s="170"/>
      <c r="P222" s="170"/>
    </row>
    <row r="223" spans="1:16" s="146" customFormat="1" x14ac:dyDescent="0.35">
      <c r="A223" s="39"/>
      <c r="B223" s="670" t="str">
        <f>IF(Intro!$G$23="English",O223,P223)</f>
        <v xml:space="preserve">Primary Industry 1 </v>
      </c>
      <c r="C223" s="671"/>
      <c r="D223" s="672"/>
      <c r="E223" s="548"/>
      <c r="F223" s="549"/>
      <c r="G223" s="549"/>
      <c r="H223" s="549"/>
      <c r="I223" s="549"/>
      <c r="J223" s="549"/>
      <c r="K223" s="549"/>
      <c r="L223" s="550"/>
      <c r="O223" s="170" t="s">
        <v>294</v>
      </c>
      <c r="P223" s="170" t="s">
        <v>295</v>
      </c>
    </row>
    <row r="224" spans="1:16" s="146" customFormat="1" x14ac:dyDescent="0.35">
      <c r="A224" s="39"/>
      <c r="B224" s="488"/>
      <c r="C224" s="673"/>
      <c r="D224" s="593"/>
      <c r="E224" s="640"/>
      <c r="F224" s="653"/>
      <c r="G224" s="653"/>
      <c r="H224" s="653"/>
      <c r="I224" s="653"/>
      <c r="J224" s="653"/>
      <c r="K224" s="653"/>
      <c r="L224" s="654"/>
      <c r="O224" s="170"/>
      <c r="P224" s="170"/>
    </row>
    <row r="225" spans="1:16" s="146" customFormat="1" x14ac:dyDescent="0.35">
      <c r="A225" s="39"/>
      <c r="B225" s="488"/>
      <c r="C225" s="673"/>
      <c r="D225" s="593"/>
      <c r="E225" s="640"/>
      <c r="F225" s="653"/>
      <c r="G225" s="653"/>
      <c r="H225" s="653"/>
      <c r="I225" s="653"/>
      <c r="J225" s="653"/>
      <c r="K225" s="653"/>
      <c r="L225" s="654"/>
      <c r="O225" s="170"/>
      <c r="P225" s="170"/>
    </row>
    <row r="226" spans="1:16" s="146" customFormat="1" x14ac:dyDescent="0.35">
      <c r="A226" s="39"/>
      <c r="B226" s="488"/>
      <c r="C226" s="673"/>
      <c r="D226" s="593"/>
      <c r="E226" s="640"/>
      <c r="F226" s="653"/>
      <c r="G226" s="653"/>
      <c r="H226" s="653"/>
      <c r="I226" s="653"/>
      <c r="J226" s="653"/>
      <c r="K226" s="653"/>
      <c r="L226" s="654"/>
      <c r="O226" s="170"/>
      <c r="P226" s="170"/>
    </row>
    <row r="227" spans="1:16" s="146" customFormat="1" x14ac:dyDescent="0.35">
      <c r="A227" s="39"/>
      <c r="B227" s="674"/>
      <c r="C227" s="675"/>
      <c r="D227" s="676"/>
      <c r="E227" s="551"/>
      <c r="F227" s="552"/>
      <c r="G227" s="552"/>
      <c r="H227" s="552"/>
      <c r="I227" s="552"/>
      <c r="J227" s="552"/>
      <c r="K227" s="552"/>
      <c r="L227" s="553"/>
      <c r="O227" s="170"/>
      <c r="P227" s="170"/>
    </row>
    <row r="228" spans="1:16" s="146" customFormat="1" ht="15" customHeight="1" x14ac:dyDescent="0.35">
      <c r="A228" s="39"/>
      <c r="B228" s="670" t="str">
        <f>IF(Intro!$G$23="English",O228,P228)</f>
        <v>Primary Industry 2</v>
      </c>
      <c r="C228" s="671"/>
      <c r="D228" s="672"/>
      <c r="E228" s="548"/>
      <c r="F228" s="549"/>
      <c r="G228" s="549"/>
      <c r="H228" s="549"/>
      <c r="I228" s="549"/>
      <c r="J228" s="549"/>
      <c r="K228" s="549"/>
      <c r="L228" s="550"/>
      <c r="O228" s="170" t="s">
        <v>296</v>
      </c>
      <c r="P228" s="170" t="s">
        <v>297</v>
      </c>
    </row>
    <row r="229" spans="1:16" s="146" customFormat="1" x14ac:dyDescent="0.35">
      <c r="A229" s="39"/>
      <c r="B229" s="488"/>
      <c r="C229" s="673"/>
      <c r="D229" s="593"/>
      <c r="E229" s="640"/>
      <c r="F229" s="653"/>
      <c r="G229" s="653"/>
      <c r="H229" s="653"/>
      <c r="I229" s="653"/>
      <c r="J229" s="653"/>
      <c r="K229" s="653"/>
      <c r="L229" s="654"/>
      <c r="O229" s="170"/>
      <c r="P229" s="170"/>
    </row>
    <row r="230" spans="1:16" s="146" customFormat="1" x14ac:dyDescent="0.35">
      <c r="A230" s="39"/>
      <c r="B230" s="488"/>
      <c r="C230" s="673"/>
      <c r="D230" s="593"/>
      <c r="E230" s="640"/>
      <c r="F230" s="653"/>
      <c r="G230" s="653"/>
      <c r="H230" s="653"/>
      <c r="I230" s="653"/>
      <c r="J230" s="653"/>
      <c r="K230" s="653"/>
      <c r="L230" s="654"/>
      <c r="O230" s="170"/>
      <c r="P230" s="170"/>
    </row>
    <row r="231" spans="1:16" s="146" customFormat="1" x14ac:dyDescent="0.35">
      <c r="A231" s="39"/>
      <c r="B231" s="488"/>
      <c r="C231" s="673"/>
      <c r="D231" s="593"/>
      <c r="E231" s="640"/>
      <c r="F231" s="653"/>
      <c r="G231" s="653"/>
      <c r="H231" s="653"/>
      <c r="I231" s="653"/>
      <c r="J231" s="653"/>
      <c r="K231" s="653"/>
      <c r="L231" s="654"/>
      <c r="O231" s="170"/>
      <c r="P231" s="170"/>
    </row>
    <row r="232" spans="1:16" s="146" customFormat="1" x14ac:dyDescent="0.35">
      <c r="A232" s="39"/>
      <c r="B232" s="674"/>
      <c r="C232" s="675"/>
      <c r="D232" s="676"/>
      <c r="E232" s="551"/>
      <c r="F232" s="552"/>
      <c r="G232" s="552"/>
      <c r="H232" s="552"/>
      <c r="I232" s="552"/>
      <c r="J232" s="552"/>
      <c r="K232" s="552"/>
      <c r="L232" s="553"/>
      <c r="O232" s="170"/>
      <c r="P232" s="170"/>
    </row>
    <row r="233" spans="1:16" s="146" customFormat="1" ht="15" customHeight="1" x14ac:dyDescent="0.35">
      <c r="A233" s="39"/>
      <c r="B233" s="670" t="str">
        <f>IF(Intro!$G$23="English",O233,P233)</f>
        <v>Primary Industry 3</v>
      </c>
      <c r="C233" s="671"/>
      <c r="D233" s="672"/>
      <c r="E233" s="548"/>
      <c r="F233" s="549"/>
      <c r="G233" s="549"/>
      <c r="H233" s="549"/>
      <c r="I233" s="549"/>
      <c r="J233" s="549"/>
      <c r="K233" s="549"/>
      <c r="L233" s="550"/>
      <c r="O233" s="170" t="s">
        <v>298</v>
      </c>
      <c r="P233" s="170" t="s">
        <v>299</v>
      </c>
    </row>
    <row r="234" spans="1:16" s="146" customFormat="1" x14ac:dyDescent="0.35">
      <c r="A234" s="39"/>
      <c r="B234" s="488"/>
      <c r="C234" s="673"/>
      <c r="D234" s="593"/>
      <c r="E234" s="640"/>
      <c r="F234" s="653"/>
      <c r="G234" s="653"/>
      <c r="H234" s="653"/>
      <c r="I234" s="653"/>
      <c r="J234" s="653"/>
      <c r="K234" s="653"/>
      <c r="L234" s="654"/>
      <c r="O234" s="170"/>
      <c r="P234" s="170"/>
    </row>
    <row r="235" spans="1:16" s="146" customFormat="1" x14ac:dyDescent="0.35">
      <c r="A235" s="39"/>
      <c r="B235" s="488"/>
      <c r="C235" s="673"/>
      <c r="D235" s="593"/>
      <c r="E235" s="640"/>
      <c r="F235" s="653"/>
      <c r="G235" s="653"/>
      <c r="H235" s="653"/>
      <c r="I235" s="653"/>
      <c r="J235" s="653"/>
      <c r="K235" s="653"/>
      <c r="L235" s="654"/>
      <c r="O235" s="170"/>
      <c r="P235" s="170"/>
    </row>
    <row r="236" spans="1:16" s="146" customFormat="1" x14ac:dyDescent="0.35">
      <c r="A236" s="39"/>
      <c r="B236" s="488"/>
      <c r="C236" s="673"/>
      <c r="D236" s="593"/>
      <c r="E236" s="640"/>
      <c r="F236" s="653"/>
      <c r="G236" s="653"/>
      <c r="H236" s="653"/>
      <c r="I236" s="653"/>
      <c r="J236" s="653"/>
      <c r="K236" s="653"/>
      <c r="L236" s="654"/>
      <c r="O236" s="170"/>
      <c r="P236" s="170"/>
    </row>
    <row r="237" spans="1:16" s="146" customFormat="1" x14ac:dyDescent="0.35">
      <c r="A237" s="39"/>
      <c r="B237" s="674"/>
      <c r="C237" s="675"/>
      <c r="D237" s="676"/>
      <c r="E237" s="551"/>
      <c r="F237" s="552"/>
      <c r="G237" s="552"/>
      <c r="H237" s="552"/>
      <c r="I237" s="552"/>
      <c r="J237" s="552"/>
      <c r="K237" s="552"/>
      <c r="L237" s="553"/>
      <c r="O237" s="170"/>
      <c r="P237" s="170"/>
    </row>
    <row r="238" spans="1:16" s="158" customFormat="1" x14ac:dyDescent="0.35">
      <c r="A238" s="276"/>
      <c r="B238" s="317"/>
      <c r="C238" s="318"/>
      <c r="D238" s="318"/>
      <c r="E238" s="318"/>
      <c r="F238" s="318"/>
      <c r="G238" s="318"/>
      <c r="H238" s="318"/>
      <c r="I238" s="318"/>
      <c r="J238" s="318"/>
      <c r="K238" s="318"/>
      <c r="L238" s="319"/>
      <c r="O238" s="170"/>
      <c r="P238" s="170"/>
    </row>
    <row r="239" spans="1:16" s="3" customFormat="1" x14ac:dyDescent="0.35">
      <c r="A239" s="13"/>
      <c r="B239" s="636" t="s">
        <v>38</v>
      </c>
      <c r="C239" s="637"/>
      <c r="D239" s="637"/>
      <c r="E239" s="637"/>
      <c r="F239" s="637"/>
      <c r="G239" s="637"/>
      <c r="H239" s="637"/>
      <c r="I239" s="637"/>
      <c r="J239" s="637"/>
      <c r="K239" s="637"/>
      <c r="L239" s="638"/>
      <c r="M239" s="286"/>
      <c r="O239" s="167"/>
      <c r="P239" s="167"/>
    </row>
    <row r="240" spans="1:16" s="173" customFormat="1" x14ac:dyDescent="0.35">
      <c r="A240" s="278"/>
      <c r="B240" s="293"/>
      <c r="C240" s="294"/>
      <c r="D240" s="294"/>
      <c r="E240" s="294"/>
      <c r="F240" s="294"/>
      <c r="G240" s="294"/>
      <c r="H240" s="294"/>
      <c r="I240" s="294"/>
      <c r="J240" s="294"/>
      <c r="K240" s="294"/>
      <c r="L240" s="279"/>
      <c r="O240" s="169"/>
      <c r="P240" s="169"/>
    </row>
    <row r="241" spans="1:16" s="173" customFormat="1" x14ac:dyDescent="0.35">
      <c r="A241" s="278"/>
      <c r="B241" s="650" t="str">
        <f>IF(Intro!$G$23="English",O241,P241)</f>
        <v>Describe whether there is seasonality in the Canadian market for the goods. Describe any seasonal patterns in your firm's production, inventory or sales of production in Canada.</v>
      </c>
      <c r="C241" s="651"/>
      <c r="D241" s="651"/>
      <c r="E241" s="651"/>
      <c r="F241" s="651"/>
      <c r="G241" s="651"/>
      <c r="H241" s="651"/>
      <c r="I241" s="651"/>
      <c r="J241" s="651"/>
      <c r="K241" s="651"/>
      <c r="L241" s="652"/>
      <c r="O241" s="169" t="s">
        <v>326</v>
      </c>
      <c r="P241" s="169" t="s">
        <v>327</v>
      </c>
    </row>
    <row r="242" spans="1:16" s="173" customFormat="1" x14ac:dyDescent="0.35">
      <c r="A242" s="278"/>
      <c r="B242" s="650"/>
      <c r="C242" s="651"/>
      <c r="D242" s="651"/>
      <c r="E242" s="651"/>
      <c r="F242" s="651"/>
      <c r="G242" s="651"/>
      <c r="H242" s="651"/>
      <c r="I242" s="651"/>
      <c r="J242" s="651"/>
      <c r="K242" s="651"/>
      <c r="L242" s="652"/>
      <c r="O242" s="169"/>
      <c r="P242" s="169"/>
    </row>
    <row r="243" spans="1:16" s="173" customFormat="1" x14ac:dyDescent="0.35">
      <c r="A243" s="278"/>
      <c r="B243" s="293"/>
      <c r="C243" s="294"/>
      <c r="D243" s="294"/>
      <c r="E243" s="294"/>
      <c r="F243" s="294"/>
      <c r="G243" s="294"/>
      <c r="H243" s="294"/>
      <c r="I243" s="294"/>
      <c r="J243" s="294"/>
      <c r="K243" s="294"/>
      <c r="L243" s="279"/>
      <c r="O243" s="169"/>
      <c r="P243" s="169"/>
    </row>
    <row r="244" spans="1:16" s="3" customFormat="1" x14ac:dyDescent="0.35">
      <c r="A244" s="13"/>
      <c r="B244" s="629"/>
      <c r="C244" s="630"/>
      <c r="D244" s="630"/>
      <c r="E244" s="630"/>
      <c r="F244" s="630"/>
      <c r="G244" s="630"/>
      <c r="H244" s="630"/>
      <c r="I244" s="630"/>
      <c r="J244" s="630"/>
      <c r="K244" s="630"/>
      <c r="L244" s="631"/>
      <c r="M244" s="173"/>
      <c r="O244" s="167"/>
      <c r="P244" s="167"/>
    </row>
    <row r="245" spans="1:16" s="3" customFormat="1" x14ac:dyDescent="0.35">
      <c r="A245" s="13"/>
      <c r="B245" s="629"/>
      <c r="C245" s="630"/>
      <c r="D245" s="630"/>
      <c r="E245" s="630"/>
      <c r="F245" s="630"/>
      <c r="G245" s="630"/>
      <c r="H245" s="630"/>
      <c r="I245" s="630"/>
      <c r="J245" s="630"/>
      <c r="K245" s="630"/>
      <c r="L245" s="631"/>
      <c r="M245" s="173"/>
      <c r="O245" s="167"/>
      <c r="P245" s="167"/>
    </row>
    <row r="246" spans="1:16" s="3" customFormat="1" x14ac:dyDescent="0.35">
      <c r="A246" s="13"/>
      <c r="B246" s="629"/>
      <c r="C246" s="630"/>
      <c r="D246" s="630"/>
      <c r="E246" s="630"/>
      <c r="F246" s="630"/>
      <c r="G246" s="630"/>
      <c r="H246" s="630"/>
      <c r="I246" s="630"/>
      <c r="J246" s="630"/>
      <c r="K246" s="630"/>
      <c r="L246" s="631"/>
      <c r="M246" s="173"/>
      <c r="O246" s="167"/>
      <c r="P246" s="167"/>
    </row>
    <row r="247" spans="1:16" s="3" customFormat="1" x14ac:dyDescent="0.35">
      <c r="A247" s="13"/>
      <c r="B247" s="629"/>
      <c r="C247" s="630"/>
      <c r="D247" s="630"/>
      <c r="E247" s="630"/>
      <c r="F247" s="630"/>
      <c r="G247" s="630"/>
      <c r="H247" s="630"/>
      <c r="I247" s="630"/>
      <c r="J247" s="630"/>
      <c r="K247" s="630"/>
      <c r="L247" s="631"/>
      <c r="M247" s="173"/>
      <c r="O247" s="167"/>
      <c r="P247" s="167"/>
    </row>
    <row r="248" spans="1:16" s="3" customFormat="1" x14ac:dyDescent="0.35">
      <c r="A248" s="13"/>
      <c r="B248" s="629"/>
      <c r="C248" s="630"/>
      <c r="D248" s="630"/>
      <c r="E248" s="630"/>
      <c r="F248" s="630"/>
      <c r="G248" s="630"/>
      <c r="H248" s="630"/>
      <c r="I248" s="630"/>
      <c r="J248" s="630"/>
      <c r="K248" s="630"/>
      <c r="L248" s="631"/>
      <c r="M248" s="173"/>
      <c r="O248" s="167"/>
      <c r="P248" s="167"/>
    </row>
    <row r="249" spans="1:16" s="3" customFormat="1" x14ac:dyDescent="0.35">
      <c r="A249" s="13"/>
      <c r="B249" s="629"/>
      <c r="C249" s="630"/>
      <c r="D249" s="630"/>
      <c r="E249" s="630"/>
      <c r="F249" s="630"/>
      <c r="G249" s="630"/>
      <c r="H249" s="630"/>
      <c r="I249" s="630"/>
      <c r="J249" s="630"/>
      <c r="K249" s="630"/>
      <c r="L249" s="631"/>
      <c r="M249" s="173"/>
      <c r="O249" s="167"/>
      <c r="P249" s="167"/>
    </row>
    <row r="250" spans="1:16" s="3" customFormat="1" x14ac:dyDescent="0.35">
      <c r="A250" s="13"/>
      <c r="B250" s="629"/>
      <c r="C250" s="630"/>
      <c r="D250" s="630"/>
      <c r="E250" s="630"/>
      <c r="F250" s="630"/>
      <c r="G250" s="630"/>
      <c r="H250" s="630"/>
      <c r="I250" s="630"/>
      <c r="J250" s="630"/>
      <c r="K250" s="630"/>
      <c r="L250" s="631"/>
      <c r="M250" s="173"/>
      <c r="O250" s="167"/>
      <c r="P250" s="167"/>
    </row>
    <row r="251" spans="1:16" s="3" customFormat="1" x14ac:dyDescent="0.35">
      <c r="A251" s="13"/>
      <c r="B251" s="629"/>
      <c r="C251" s="630"/>
      <c r="D251" s="630"/>
      <c r="E251" s="630"/>
      <c r="F251" s="630"/>
      <c r="G251" s="630"/>
      <c r="H251" s="630"/>
      <c r="I251" s="630"/>
      <c r="J251" s="630"/>
      <c r="K251" s="630"/>
      <c r="L251" s="631"/>
      <c r="M251" s="173"/>
      <c r="O251" s="167"/>
      <c r="P251" s="167"/>
    </row>
    <row r="252" spans="1:16" s="173" customFormat="1" x14ac:dyDescent="0.35">
      <c r="A252" s="278"/>
      <c r="B252" s="308"/>
      <c r="C252" s="309"/>
      <c r="D252" s="309"/>
      <c r="E252" s="309"/>
      <c r="F252" s="309"/>
      <c r="G252" s="309"/>
      <c r="H252" s="309"/>
      <c r="I252" s="309"/>
      <c r="J252" s="309"/>
      <c r="K252" s="309"/>
      <c r="L252" s="310"/>
      <c r="O252" s="169"/>
      <c r="P252" s="169"/>
    </row>
    <row r="253" spans="1:16" s="3" customFormat="1" x14ac:dyDescent="0.35">
      <c r="A253" s="13"/>
      <c r="B253" s="636" t="s">
        <v>39</v>
      </c>
      <c r="C253" s="637"/>
      <c r="D253" s="637"/>
      <c r="E253" s="637"/>
      <c r="F253" s="637"/>
      <c r="G253" s="637"/>
      <c r="H253" s="637"/>
      <c r="I253" s="637"/>
      <c r="J253" s="637"/>
      <c r="K253" s="637"/>
      <c r="L253" s="638"/>
      <c r="M253" s="286"/>
      <c r="O253" s="167"/>
      <c r="P253" s="167"/>
    </row>
    <row r="254" spans="1:16" s="173" customFormat="1" x14ac:dyDescent="0.35">
      <c r="A254" s="278"/>
      <c r="B254" s="293"/>
      <c r="C254" s="294"/>
      <c r="D254" s="294"/>
      <c r="E254" s="294"/>
      <c r="F254" s="294"/>
      <c r="G254" s="294"/>
      <c r="H254" s="294"/>
      <c r="I254" s="294"/>
      <c r="J254" s="294"/>
      <c r="K254" s="294"/>
      <c r="L254" s="279"/>
      <c r="O254" s="169"/>
      <c r="P254" s="169"/>
    </row>
    <row r="255" spans="1:16" s="173" customFormat="1" x14ac:dyDescent="0.35">
      <c r="A255" s="278"/>
      <c r="B255" s="650" t="str">
        <f>IF(Intro!$G$23="English",O255,P255)</f>
        <v>What has affected demand for the goods since January 1, 2022 (e.g., user preferences, government policy, economic conditions, exchange rate)?</v>
      </c>
      <c r="C255" s="651"/>
      <c r="D255" s="651"/>
      <c r="E255" s="651"/>
      <c r="F255" s="651"/>
      <c r="G255" s="651"/>
      <c r="H255" s="651"/>
      <c r="I255" s="651"/>
      <c r="J255" s="651"/>
      <c r="K255" s="651"/>
      <c r="L255" s="652"/>
      <c r="O255" s="169" t="str">
        <f>"What has affected demand for the goods since January 1, "&amp;Variables!B6&amp;" (e.g., user preferences, government policy, economic conditions, exchange rate)?"</f>
        <v>What has affected demand for the goods since January 1, 2022 (e.g., user preferences, government policy, economic conditions, exchange rate)?</v>
      </c>
      <c r="P255" s="169" t="str">
        <f>"Qu'est-ce qui a affecté la demande des marchandises depuis le 1er janvier "&amp;Variables!B6&amp;" (par exemple, les préférences des utilisateurs, la politique gouvernementale, les conditions économiques, le taux de change)?"</f>
        <v>Qu'est-ce qui a affecté la demande des marchandises depuis le 1er janvier 2022 (par exemple, les préférences des utilisateurs, la politique gouvernementale, les conditions économiques, le taux de change)?</v>
      </c>
    </row>
    <row r="256" spans="1:16" s="173" customFormat="1" x14ac:dyDescent="0.35">
      <c r="A256" s="278"/>
      <c r="B256" s="650"/>
      <c r="C256" s="651"/>
      <c r="D256" s="651"/>
      <c r="E256" s="651"/>
      <c r="F256" s="651"/>
      <c r="G256" s="651"/>
      <c r="H256" s="651"/>
      <c r="I256" s="651"/>
      <c r="J256" s="651"/>
      <c r="K256" s="651"/>
      <c r="L256" s="652"/>
      <c r="O256" s="169"/>
      <c r="P256" s="169"/>
    </row>
    <row r="257" spans="1:16" s="173" customFormat="1" x14ac:dyDescent="0.35">
      <c r="A257" s="278"/>
      <c r="B257" s="293"/>
      <c r="C257" s="294"/>
      <c r="D257" s="294"/>
      <c r="E257" s="294"/>
      <c r="F257" s="294"/>
      <c r="G257" s="294"/>
      <c r="H257" s="294"/>
      <c r="I257" s="294"/>
      <c r="J257" s="294"/>
      <c r="K257" s="294"/>
      <c r="L257" s="279"/>
      <c r="O257" s="169"/>
      <c r="P257" s="169"/>
    </row>
    <row r="258" spans="1:16" s="3" customFormat="1" x14ac:dyDescent="0.35">
      <c r="A258" s="13"/>
      <c r="B258" s="629"/>
      <c r="C258" s="630"/>
      <c r="D258" s="630"/>
      <c r="E258" s="630"/>
      <c r="F258" s="630"/>
      <c r="G258" s="630"/>
      <c r="H258" s="630"/>
      <c r="I258" s="630"/>
      <c r="J258" s="630"/>
      <c r="K258" s="630"/>
      <c r="L258" s="631"/>
      <c r="M258" s="173"/>
      <c r="O258" s="167"/>
      <c r="P258" s="167"/>
    </row>
    <row r="259" spans="1:16" s="3" customFormat="1" x14ac:dyDescent="0.35">
      <c r="A259" s="13"/>
      <c r="B259" s="629"/>
      <c r="C259" s="630"/>
      <c r="D259" s="630"/>
      <c r="E259" s="630"/>
      <c r="F259" s="630"/>
      <c r="G259" s="630"/>
      <c r="H259" s="630"/>
      <c r="I259" s="630"/>
      <c r="J259" s="630"/>
      <c r="K259" s="630"/>
      <c r="L259" s="631"/>
      <c r="M259" s="173"/>
      <c r="O259" s="167"/>
      <c r="P259" s="167"/>
    </row>
    <row r="260" spans="1:16" s="3" customFormat="1" x14ac:dyDescent="0.35">
      <c r="A260" s="13"/>
      <c r="B260" s="629"/>
      <c r="C260" s="630"/>
      <c r="D260" s="630"/>
      <c r="E260" s="630"/>
      <c r="F260" s="630"/>
      <c r="G260" s="630"/>
      <c r="H260" s="630"/>
      <c r="I260" s="630"/>
      <c r="J260" s="630"/>
      <c r="K260" s="630"/>
      <c r="L260" s="631"/>
      <c r="M260" s="173"/>
      <c r="O260" s="167"/>
      <c r="P260" s="167"/>
    </row>
    <row r="261" spans="1:16" s="3" customFormat="1" x14ac:dyDescent="0.35">
      <c r="A261" s="13"/>
      <c r="B261" s="629"/>
      <c r="C261" s="630"/>
      <c r="D261" s="630"/>
      <c r="E261" s="630"/>
      <c r="F261" s="630"/>
      <c r="G261" s="630"/>
      <c r="H261" s="630"/>
      <c r="I261" s="630"/>
      <c r="J261" s="630"/>
      <c r="K261" s="630"/>
      <c r="L261" s="631"/>
      <c r="M261" s="173"/>
      <c r="O261" s="167"/>
      <c r="P261" s="167"/>
    </row>
    <row r="262" spans="1:16" s="3" customFormat="1" x14ac:dyDescent="0.35">
      <c r="A262" s="13"/>
      <c r="B262" s="629"/>
      <c r="C262" s="630"/>
      <c r="D262" s="630"/>
      <c r="E262" s="630"/>
      <c r="F262" s="630"/>
      <c r="G262" s="630"/>
      <c r="H262" s="630"/>
      <c r="I262" s="630"/>
      <c r="J262" s="630"/>
      <c r="K262" s="630"/>
      <c r="L262" s="631"/>
      <c r="M262" s="173"/>
      <c r="O262" s="167"/>
      <c r="P262" s="167"/>
    </row>
    <row r="263" spans="1:16" s="3" customFormat="1" x14ac:dyDescent="0.35">
      <c r="A263" s="13"/>
      <c r="B263" s="629"/>
      <c r="C263" s="630"/>
      <c r="D263" s="630"/>
      <c r="E263" s="630"/>
      <c r="F263" s="630"/>
      <c r="G263" s="630"/>
      <c r="H263" s="630"/>
      <c r="I263" s="630"/>
      <c r="J263" s="630"/>
      <c r="K263" s="630"/>
      <c r="L263" s="631"/>
      <c r="M263" s="173"/>
      <c r="O263" s="167"/>
      <c r="P263" s="167"/>
    </row>
    <row r="264" spans="1:16" s="3" customFormat="1" x14ac:dyDescent="0.35">
      <c r="A264" s="13"/>
      <c r="B264" s="629"/>
      <c r="C264" s="630"/>
      <c r="D264" s="630"/>
      <c r="E264" s="630"/>
      <c r="F264" s="630"/>
      <c r="G264" s="630"/>
      <c r="H264" s="630"/>
      <c r="I264" s="630"/>
      <c r="J264" s="630"/>
      <c r="K264" s="630"/>
      <c r="L264" s="631"/>
      <c r="M264" s="173"/>
      <c r="O264" s="167"/>
      <c r="P264" s="167"/>
    </row>
    <row r="265" spans="1:16" s="3" customFormat="1" x14ac:dyDescent="0.35">
      <c r="A265" s="13"/>
      <c r="B265" s="629"/>
      <c r="C265" s="630"/>
      <c r="D265" s="630"/>
      <c r="E265" s="630"/>
      <c r="F265" s="630"/>
      <c r="G265" s="630"/>
      <c r="H265" s="630"/>
      <c r="I265" s="630"/>
      <c r="J265" s="630"/>
      <c r="K265" s="630"/>
      <c r="L265" s="631"/>
      <c r="M265" s="173"/>
      <c r="O265" s="167"/>
      <c r="P265" s="167"/>
    </row>
    <row r="266" spans="1:16" s="173" customFormat="1" x14ac:dyDescent="0.35">
      <c r="A266" s="278"/>
      <c r="B266" s="308"/>
      <c r="C266" s="309"/>
      <c r="D266" s="309"/>
      <c r="E266" s="309"/>
      <c r="F266" s="309"/>
      <c r="G266" s="309"/>
      <c r="H266" s="309"/>
      <c r="I266" s="309"/>
      <c r="J266" s="309"/>
      <c r="K266" s="309"/>
      <c r="L266" s="310"/>
      <c r="O266" s="169"/>
      <c r="P266" s="169"/>
    </row>
    <row r="267" spans="1:16" s="3" customFormat="1" x14ac:dyDescent="0.35">
      <c r="A267" s="13"/>
      <c r="B267" s="636" t="s">
        <v>238</v>
      </c>
      <c r="C267" s="637"/>
      <c r="D267" s="637"/>
      <c r="E267" s="637"/>
      <c r="F267" s="637"/>
      <c r="G267" s="637"/>
      <c r="H267" s="637"/>
      <c r="I267" s="637"/>
      <c r="J267" s="637"/>
      <c r="K267" s="637"/>
      <c r="L267" s="638"/>
      <c r="M267" s="286"/>
      <c r="O267" s="167"/>
      <c r="P267" s="167"/>
    </row>
    <row r="268" spans="1:16" s="173" customFormat="1" x14ac:dyDescent="0.35">
      <c r="A268" s="278"/>
      <c r="B268" s="293"/>
      <c r="C268" s="294"/>
      <c r="D268" s="294"/>
      <c r="E268" s="294"/>
      <c r="F268" s="294"/>
      <c r="G268" s="294"/>
      <c r="H268" s="294"/>
      <c r="I268" s="294"/>
      <c r="J268" s="294"/>
      <c r="K268" s="294"/>
      <c r="L268" s="279"/>
      <c r="O268" s="169"/>
      <c r="P268" s="169"/>
    </row>
    <row r="269" spans="1:16" s="173" customFormat="1" x14ac:dyDescent="0.35">
      <c r="A269" s="278"/>
      <c r="B269" s="624" t="str">
        <f>IF(Intro!$G$23="English",O269,P269)</f>
        <v>Describe any changes in technology that have impacted the Canadian market for the goods since January 1, 2022.</v>
      </c>
      <c r="C269" s="625"/>
      <c r="D269" s="625"/>
      <c r="E269" s="625"/>
      <c r="F269" s="625"/>
      <c r="G269" s="625"/>
      <c r="H269" s="625"/>
      <c r="I269" s="625"/>
      <c r="J269" s="625"/>
      <c r="K269" s="625"/>
      <c r="L269" s="626"/>
      <c r="O269" s="169" t="str">
        <f>"Describe any changes in technology that have impacted the Canadian market for the goods since January 1, "&amp;Variables!B6&amp;"."</f>
        <v>Describe any changes in technology that have impacted the Canadian market for the goods since January 1, 2022.</v>
      </c>
      <c r="P269" s="169"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2022.</v>
      </c>
    </row>
    <row r="270" spans="1:16" s="173" customFormat="1" x14ac:dyDescent="0.35">
      <c r="A270" s="278"/>
      <c r="B270" s="293"/>
      <c r="C270" s="294"/>
      <c r="D270" s="294"/>
      <c r="E270" s="294"/>
      <c r="F270" s="294"/>
      <c r="G270" s="294"/>
      <c r="H270" s="294"/>
      <c r="I270" s="294"/>
      <c r="J270" s="294"/>
      <c r="K270" s="294"/>
      <c r="L270" s="279"/>
      <c r="O270" s="169"/>
      <c r="P270" s="169"/>
    </row>
    <row r="271" spans="1:16" s="3" customFormat="1" x14ac:dyDescent="0.35">
      <c r="A271" s="13"/>
      <c r="B271" s="629"/>
      <c r="C271" s="630"/>
      <c r="D271" s="630"/>
      <c r="E271" s="630"/>
      <c r="F271" s="630"/>
      <c r="G271" s="630"/>
      <c r="H271" s="630"/>
      <c r="I271" s="630"/>
      <c r="J271" s="630"/>
      <c r="K271" s="630"/>
      <c r="L271" s="631"/>
      <c r="M271" s="173"/>
      <c r="O271" s="167"/>
      <c r="P271" s="167"/>
    </row>
    <row r="272" spans="1:16" s="3" customFormat="1" x14ac:dyDescent="0.35">
      <c r="A272" s="13"/>
      <c r="B272" s="629"/>
      <c r="C272" s="630"/>
      <c r="D272" s="630"/>
      <c r="E272" s="630"/>
      <c r="F272" s="630"/>
      <c r="G272" s="630"/>
      <c r="H272" s="630"/>
      <c r="I272" s="630"/>
      <c r="J272" s="630"/>
      <c r="K272" s="630"/>
      <c r="L272" s="631"/>
      <c r="M272" s="173"/>
      <c r="O272" s="167"/>
      <c r="P272" s="167"/>
    </row>
    <row r="273" spans="1:16" s="3" customFormat="1" x14ac:dyDescent="0.35">
      <c r="A273" s="13"/>
      <c r="B273" s="629"/>
      <c r="C273" s="630"/>
      <c r="D273" s="630"/>
      <c r="E273" s="630"/>
      <c r="F273" s="630"/>
      <c r="G273" s="630"/>
      <c r="H273" s="630"/>
      <c r="I273" s="630"/>
      <c r="J273" s="630"/>
      <c r="K273" s="630"/>
      <c r="L273" s="631"/>
      <c r="M273" s="173"/>
      <c r="O273" s="167"/>
      <c r="P273" s="167"/>
    </row>
    <row r="274" spans="1:16" s="3" customFormat="1" x14ac:dyDescent="0.35">
      <c r="A274" s="13"/>
      <c r="B274" s="629"/>
      <c r="C274" s="630"/>
      <c r="D274" s="630"/>
      <c r="E274" s="630"/>
      <c r="F274" s="630"/>
      <c r="G274" s="630"/>
      <c r="H274" s="630"/>
      <c r="I274" s="630"/>
      <c r="J274" s="630"/>
      <c r="K274" s="630"/>
      <c r="L274" s="631"/>
      <c r="M274" s="173"/>
      <c r="O274" s="167"/>
      <c r="P274" s="167"/>
    </row>
    <row r="275" spans="1:16" s="3" customFormat="1" x14ac:dyDescent="0.35">
      <c r="A275" s="13"/>
      <c r="B275" s="629"/>
      <c r="C275" s="630"/>
      <c r="D275" s="630"/>
      <c r="E275" s="630"/>
      <c r="F275" s="630"/>
      <c r="G275" s="630"/>
      <c r="H275" s="630"/>
      <c r="I275" s="630"/>
      <c r="J275" s="630"/>
      <c r="K275" s="630"/>
      <c r="L275" s="631"/>
      <c r="M275" s="173"/>
      <c r="O275" s="167"/>
      <c r="P275" s="167"/>
    </row>
    <row r="276" spans="1:16" s="3" customFormat="1" x14ac:dyDescent="0.35">
      <c r="A276" s="13"/>
      <c r="B276" s="629"/>
      <c r="C276" s="630"/>
      <c r="D276" s="630"/>
      <c r="E276" s="630"/>
      <c r="F276" s="630"/>
      <c r="G276" s="630"/>
      <c r="H276" s="630"/>
      <c r="I276" s="630"/>
      <c r="J276" s="630"/>
      <c r="K276" s="630"/>
      <c r="L276" s="631"/>
      <c r="M276" s="173"/>
      <c r="O276" s="167"/>
      <c r="P276" s="167"/>
    </row>
    <row r="277" spans="1:16" s="3" customFormat="1" x14ac:dyDescent="0.35">
      <c r="A277" s="13"/>
      <c r="B277" s="629"/>
      <c r="C277" s="630"/>
      <c r="D277" s="630"/>
      <c r="E277" s="630"/>
      <c r="F277" s="630"/>
      <c r="G277" s="630"/>
      <c r="H277" s="630"/>
      <c r="I277" s="630"/>
      <c r="J277" s="630"/>
      <c r="K277" s="630"/>
      <c r="L277" s="631"/>
      <c r="M277" s="173"/>
      <c r="O277" s="167"/>
      <c r="P277" s="167"/>
    </row>
    <row r="278" spans="1:16" s="3" customFormat="1" x14ac:dyDescent="0.35">
      <c r="A278" s="13"/>
      <c r="B278" s="629"/>
      <c r="C278" s="630"/>
      <c r="D278" s="630"/>
      <c r="E278" s="630"/>
      <c r="F278" s="630"/>
      <c r="G278" s="630"/>
      <c r="H278" s="630"/>
      <c r="I278" s="630"/>
      <c r="J278" s="630"/>
      <c r="K278" s="630"/>
      <c r="L278" s="631"/>
      <c r="M278" s="173"/>
      <c r="O278" s="167"/>
      <c r="P278" s="167"/>
    </row>
    <row r="279" spans="1:16" s="173" customFormat="1" x14ac:dyDescent="0.35">
      <c r="A279" s="278"/>
      <c r="B279" s="308"/>
      <c r="C279" s="309"/>
      <c r="D279" s="309"/>
      <c r="E279" s="309"/>
      <c r="F279" s="309"/>
      <c r="G279" s="309"/>
      <c r="H279" s="309"/>
      <c r="I279" s="309"/>
      <c r="J279" s="309"/>
      <c r="K279" s="309"/>
      <c r="L279" s="310"/>
      <c r="O279" s="169"/>
      <c r="P279" s="169"/>
    </row>
    <row r="280" spans="1:16" s="3" customFormat="1" x14ac:dyDescent="0.35">
      <c r="A280" s="13"/>
      <c r="B280" s="636" t="s">
        <v>239</v>
      </c>
      <c r="C280" s="637"/>
      <c r="D280" s="637"/>
      <c r="E280" s="637"/>
      <c r="F280" s="637"/>
      <c r="G280" s="637"/>
      <c r="H280" s="637"/>
      <c r="I280" s="637"/>
      <c r="J280" s="637"/>
      <c r="K280" s="637"/>
      <c r="L280" s="638"/>
      <c r="M280" s="286"/>
      <c r="O280" s="167"/>
      <c r="P280" s="167"/>
    </row>
    <row r="281" spans="1:16" s="173" customFormat="1" x14ac:dyDescent="0.35">
      <c r="A281" s="278"/>
      <c r="B281" s="293"/>
      <c r="C281" s="294"/>
      <c r="D281" s="294"/>
      <c r="E281" s="294"/>
      <c r="F281" s="294"/>
      <c r="G281" s="294"/>
      <c r="H281" s="294"/>
      <c r="I281" s="294"/>
      <c r="J281" s="294"/>
      <c r="K281" s="294"/>
      <c r="L281" s="279"/>
      <c r="O281" s="169"/>
      <c r="P281" s="169"/>
    </row>
    <row r="282" spans="1:16" s="173" customFormat="1" x14ac:dyDescent="0.35">
      <c r="A282" s="278"/>
      <c r="B282" s="650" t="str">
        <f>IF(Intro!$G$23="English",O282,P282)</f>
        <v>Explain circumstances where Canadian purchasers are willing to pay a price premium for the goods produced in Canada and what the amount of that premium would be.</v>
      </c>
      <c r="C282" s="651"/>
      <c r="D282" s="651"/>
      <c r="E282" s="651"/>
      <c r="F282" s="651"/>
      <c r="G282" s="651"/>
      <c r="H282" s="651"/>
      <c r="I282" s="651"/>
      <c r="J282" s="651"/>
      <c r="K282" s="651"/>
      <c r="L282" s="652"/>
      <c r="O282" s="169" t="s">
        <v>288</v>
      </c>
      <c r="P282" s="169" t="s">
        <v>345</v>
      </c>
    </row>
    <row r="283" spans="1:16" s="173" customFormat="1" x14ac:dyDescent="0.35">
      <c r="A283" s="278"/>
      <c r="B283" s="650"/>
      <c r="C283" s="651"/>
      <c r="D283" s="651"/>
      <c r="E283" s="651"/>
      <c r="F283" s="651"/>
      <c r="G283" s="651"/>
      <c r="H283" s="651"/>
      <c r="I283" s="651"/>
      <c r="J283" s="651"/>
      <c r="K283" s="651"/>
      <c r="L283" s="652"/>
      <c r="O283" s="169"/>
      <c r="P283" s="169"/>
    </row>
    <row r="284" spans="1:16" s="173" customFormat="1" x14ac:dyDescent="0.35">
      <c r="A284" s="278"/>
      <c r="B284" s="293"/>
      <c r="C284" s="294"/>
      <c r="D284" s="294"/>
      <c r="E284" s="294"/>
      <c r="F284" s="294"/>
      <c r="G284" s="294"/>
      <c r="H284" s="294"/>
      <c r="I284" s="294"/>
      <c r="J284" s="294"/>
      <c r="K284" s="294"/>
      <c r="L284" s="279"/>
      <c r="O284" s="169"/>
      <c r="P284" s="169"/>
    </row>
    <row r="285" spans="1:16" s="147" customFormat="1" x14ac:dyDescent="0.35">
      <c r="A285" s="277"/>
      <c r="B285" s="528" t="str">
        <f>IF(Intro!$G$23="English",O285,P285)</f>
        <v>Price Premium</v>
      </c>
      <c r="C285" s="529"/>
      <c r="D285" s="193" t="s">
        <v>148</v>
      </c>
      <c r="E285" s="215"/>
      <c r="F285" s="294"/>
      <c r="G285" s="294"/>
      <c r="H285" s="294"/>
      <c r="I285" s="294"/>
      <c r="J285" s="294"/>
      <c r="K285" s="294"/>
      <c r="L285" s="279"/>
      <c r="O285" s="169" t="s">
        <v>236</v>
      </c>
      <c r="P285" s="169" t="s">
        <v>237</v>
      </c>
    </row>
    <row r="286" spans="1:16" s="173" customFormat="1" x14ac:dyDescent="0.35">
      <c r="A286" s="278"/>
      <c r="B286" s="293"/>
      <c r="C286" s="294"/>
      <c r="D286" s="294"/>
      <c r="E286" s="294"/>
      <c r="F286" s="294"/>
      <c r="G286" s="294"/>
      <c r="H286" s="294"/>
      <c r="I286" s="294"/>
      <c r="J286" s="294"/>
      <c r="K286" s="294"/>
      <c r="L286" s="279"/>
      <c r="O286" s="169"/>
      <c r="P286" s="169"/>
    </row>
    <row r="287" spans="1:16" s="3" customFormat="1" x14ac:dyDescent="0.35">
      <c r="A287" s="13"/>
      <c r="B287" s="629"/>
      <c r="C287" s="630"/>
      <c r="D287" s="630"/>
      <c r="E287" s="630"/>
      <c r="F287" s="630"/>
      <c r="G287" s="630"/>
      <c r="H287" s="630"/>
      <c r="I287" s="630"/>
      <c r="J287" s="630"/>
      <c r="K287" s="630"/>
      <c r="L287" s="631"/>
      <c r="M287" s="173"/>
      <c r="O287" s="167"/>
      <c r="P287" s="167"/>
    </row>
    <row r="288" spans="1:16" s="3" customFormat="1" x14ac:dyDescent="0.35">
      <c r="A288" s="13"/>
      <c r="B288" s="629"/>
      <c r="C288" s="630"/>
      <c r="D288" s="630"/>
      <c r="E288" s="630"/>
      <c r="F288" s="630"/>
      <c r="G288" s="630"/>
      <c r="H288" s="630"/>
      <c r="I288" s="630"/>
      <c r="J288" s="630"/>
      <c r="K288" s="630"/>
      <c r="L288" s="631"/>
      <c r="M288" s="173"/>
      <c r="O288" s="167"/>
      <c r="P288" s="167"/>
    </row>
    <row r="289" spans="1:16" s="3" customFormat="1" x14ac:dyDescent="0.35">
      <c r="A289" s="13"/>
      <c r="B289" s="629"/>
      <c r="C289" s="630"/>
      <c r="D289" s="630"/>
      <c r="E289" s="630"/>
      <c r="F289" s="630"/>
      <c r="G289" s="630"/>
      <c r="H289" s="630"/>
      <c r="I289" s="630"/>
      <c r="J289" s="630"/>
      <c r="K289" s="630"/>
      <c r="L289" s="631"/>
      <c r="M289" s="173"/>
      <c r="O289" s="167"/>
      <c r="P289" s="167"/>
    </row>
    <row r="290" spans="1:16" s="3" customFormat="1" x14ac:dyDescent="0.35">
      <c r="A290" s="13"/>
      <c r="B290" s="629"/>
      <c r="C290" s="630"/>
      <c r="D290" s="630"/>
      <c r="E290" s="630"/>
      <c r="F290" s="630"/>
      <c r="G290" s="630"/>
      <c r="H290" s="630"/>
      <c r="I290" s="630"/>
      <c r="J290" s="630"/>
      <c r="K290" s="630"/>
      <c r="L290" s="631"/>
      <c r="M290" s="173"/>
      <c r="O290" s="167"/>
      <c r="P290" s="167"/>
    </row>
    <row r="291" spans="1:16" s="3" customFormat="1" x14ac:dyDescent="0.35">
      <c r="A291" s="13"/>
      <c r="B291" s="629"/>
      <c r="C291" s="630"/>
      <c r="D291" s="630"/>
      <c r="E291" s="630"/>
      <c r="F291" s="630"/>
      <c r="G291" s="630"/>
      <c r="H291" s="630"/>
      <c r="I291" s="630"/>
      <c r="J291" s="630"/>
      <c r="K291" s="630"/>
      <c r="L291" s="631"/>
      <c r="M291" s="173"/>
      <c r="O291" s="167"/>
      <c r="P291" s="167"/>
    </row>
    <row r="292" spans="1:16" s="3" customFormat="1" x14ac:dyDescent="0.35">
      <c r="A292" s="13"/>
      <c r="B292" s="629"/>
      <c r="C292" s="630"/>
      <c r="D292" s="630"/>
      <c r="E292" s="630"/>
      <c r="F292" s="630"/>
      <c r="G292" s="630"/>
      <c r="H292" s="630"/>
      <c r="I292" s="630"/>
      <c r="J292" s="630"/>
      <c r="K292" s="630"/>
      <c r="L292" s="631"/>
      <c r="M292" s="173"/>
      <c r="O292" s="167"/>
      <c r="P292" s="167"/>
    </row>
    <row r="293" spans="1:16" s="3" customFormat="1" x14ac:dyDescent="0.35">
      <c r="A293" s="13"/>
      <c r="B293" s="629"/>
      <c r="C293" s="630"/>
      <c r="D293" s="630"/>
      <c r="E293" s="630"/>
      <c r="F293" s="630"/>
      <c r="G293" s="630"/>
      <c r="H293" s="630"/>
      <c r="I293" s="630"/>
      <c r="J293" s="630"/>
      <c r="K293" s="630"/>
      <c r="L293" s="631"/>
      <c r="M293" s="173"/>
      <c r="O293" s="167"/>
      <c r="P293" s="167"/>
    </row>
    <row r="294" spans="1:16" s="3" customFormat="1" x14ac:dyDescent="0.35">
      <c r="A294" s="13"/>
      <c r="B294" s="629"/>
      <c r="C294" s="630"/>
      <c r="D294" s="630"/>
      <c r="E294" s="630"/>
      <c r="F294" s="630"/>
      <c r="G294" s="630"/>
      <c r="H294" s="630"/>
      <c r="I294" s="630"/>
      <c r="J294" s="630"/>
      <c r="K294" s="630"/>
      <c r="L294" s="631"/>
      <c r="M294" s="173"/>
      <c r="O294" s="167"/>
      <c r="P294" s="167"/>
    </row>
    <row r="295" spans="1:16" s="173" customFormat="1" x14ac:dyDescent="0.35">
      <c r="A295" s="278"/>
      <c r="B295" s="308"/>
      <c r="C295" s="309"/>
      <c r="D295" s="309"/>
      <c r="E295" s="309"/>
      <c r="F295" s="309"/>
      <c r="G295" s="309"/>
      <c r="H295" s="309"/>
      <c r="I295" s="309"/>
      <c r="J295" s="309"/>
      <c r="K295" s="309"/>
      <c r="L295" s="310"/>
      <c r="O295" s="169"/>
      <c r="P295" s="169"/>
    </row>
    <row r="296" spans="1:16" s="3" customFormat="1" x14ac:dyDescent="0.35">
      <c r="A296" s="13"/>
      <c r="B296" s="636" t="s">
        <v>240</v>
      </c>
      <c r="C296" s="637"/>
      <c r="D296" s="637"/>
      <c r="E296" s="637"/>
      <c r="F296" s="637"/>
      <c r="G296" s="637"/>
      <c r="H296" s="637"/>
      <c r="I296" s="637"/>
      <c r="J296" s="637"/>
      <c r="K296" s="637"/>
      <c r="L296" s="638"/>
      <c r="M296" s="286"/>
      <c r="O296" s="167"/>
      <c r="P296" s="167"/>
    </row>
    <row r="297" spans="1:16" s="173" customFormat="1" x14ac:dyDescent="0.35">
      <c r="A297" s="278"/>
      <c r="B297" s="293"/>
      <c r="C297" s="294"/>
      <c r="D297" s="294"/>
      <c r="E297" s="294"/>
      <c r="F297" s="294"/>
      <c r="G297" s="294"/>
      <c r="H297" s="294"/>
      <c r="I297" s="294"/>
      <c r="J297" s="294"/>
      <c r="K297" s="294"/>
      <c r="L297" s="279"/>
      <c r="O297" s="169"/>
      <c r="P297" s="169"/>
    </row>
    <row r="298" spans="1:16" s="173" customFormat="1" ht="14.15" customHeight="1" x14ac:dyDescent="0.35">
      <c r="A298" s="278"/>
      <c r="B298" s="539" t="str">
        <f>IF(Intro!$G$23="English",O298,P298)</f>
        <v>To what extent are the goods produced in Canada interchangeable with the imported goods from the People's Republic of China, the Republic of Korea, and the Republic of Türkiye?</v>
      </c>
      <c r="C298" s="540"/>
      <c r="D298" s="540"/>
      <c r="E298" s="540"/>
      <c r="F298" s="540"/>
      <c r="G298" s="540"/>
      <c r="H298" s="540"/>
      <c r="I298" s="540"/>
      <c r="J298" s="540"/>
      <c r="K298" s="540"/>
      <c r="L298" s="541"/>
      <c r="O298" s="169" t="str">
        <f>"To what extent are the goods produced in Canada interchangeable with the imported goods from "&amp;Variables!B5&amp;"?"</f>
        <v>To what extent are the goods produced in Canada interchangeable with the imported goods from the People's Republic of China, the Republic of Korea, and the Republic of Türkiye?</v>
      </c>
      <c r="P298" s="169" t="str">
        <f>"Dans quelle mesure les marchandises produites au Canada sont-elles interchangeables avec les marchandises importées "&amp;Variables!C5&amp;"?"</f>
        <v>Dans quelle mesure les marchandises produites au Canada sont-elles interchangeables avec les marchandises importées de la République populaire de Chine, de la République de Corée et de la République de Türkiye?</v>
      </c>
    </row>
    <row r="299" spans="1:16" s="173" customFormat="1" x14ac:dyDescent="0.35">
      <c r="A299" s="278"/>
      <c r="B299" s="539"/>
      <c r="C299" s="540"/>
      <c r="D299" s="540"/>
      <c r="E299" s="540"/>
      <c r="F299" s="540"/>
      <c r="G299" s="540"/>
      <c r="H299" s="540"/>
      <c r="I299" s="540"/>
      <c r="J299" s="540"/>
      <c r="K299" s="540"/>
      <c r="L299" s="541"/>
      <c r="O299" s="169"/>
      <c r="P299" s="169"/>
    </row>
    <row r="300" spans="1:16" s="173" customFormat="1" x14ac:dyDescent="0.35">
      <c r="A300" s="278"/>
      <c r="B300" s="293"/>
      <c r="C300" s="294"/>
      <c r="D300" s="294"/>
      <c r="E300" s="294"/>
      <c r="F300" s="294"/>
      <c r="G300" s="294"/>
      <c r="H300" s="294"/>
      <c r="I300" s="294"/>
      <c r="J300" s="294"/>
      <c r="K300" s="294"/>
      <c r="L300" s="279"/>
      <c r="O300" s="169"/>
      <c r="P300" s="169"/>
    </row>
    <row r="301" spans="1:16" s="3" customFormat="1" x14ac:dyDescent="0.35">
      <c r="A301" s="13"/>
      <c r="B301" s="629"/>
      <c r="C301" s="630"/>
      <c r="D301" s="630"/>
      <c r="E301" s="630"/>
      <c r="F301" s="630"/>
      <c r="G301" s="630"/>
      <c r="H301" s="630"/>
      <c r="I301" s="630"/>
      <c r="J301" s="630"/>
      <c r="K301" s="630"/>
      <c r="L301" s="631"/>
      <c r="M301" s="173"/>
      <c r="O301" s="167"/>
      <c r="P301" s="167"/>
    </row>
    <row r="302" spans="1:16" s="3" customFormat="1" x14ac:dyDescent="0.35">
      <c r="A302" s="13"/>
      <c r="B302" s="629"/>
      <c r="C302" s="630"/>
      <c r="D302" s="630"/>
      <c r="E302" s="630"/>
      <c r="F302" s="630"/>
      <c r="G302" s="630"/>
      <c r="H302" s="630"/>
      <c r="I302" s="630"/>
      <c r="J302" s="630"/>
      <c r="K302" s="630"/>
      <c r="L302" s="631"/>
      <c r="M302" s="173"/>
      <c r="O302" s="167"/>
      <c r="P302" s="167"/>
    </row>
    <row r="303" spans="1:16" s="3" customFormat="1" x14ac:dyDescent="0.35">
      <c r="A303" s="13"/>
      <c r="B303" s="629"/>
      <c r="C303" s="630"/>
      <c r="D303" s="630"/>
      <c r="E303" s="630"/>
      <c r="F303" s="630"/>
      <c r="G303" s="630"/>
      <c r="H303" s="630"/>
      <c r="I303" s="630"/>
      <c r="J303" s="630"/>
      <c r="K303" s="630"/>
      <c r="L303" s="631"/>
      <c r="M303" s="173"/>
      <c r="O303" s="167"/>
      <c r="P303" s="167"/>
    </row>
    <row r="304" spans="1:16" s="3" customFormat="1" x14ac:dyDescent="0.35">
      <c r="A304" s="13"/>
      <c r="B304" s="629"/>
      <c r="C304" s="630"/>
      <c r="D304" s="630"/>
      <c r="E304" s="630"/>
      <c r="F304" s="630"/>
      <c r="G304" s="630"/>
      <c r="H304" s="630"/>
      <c r="I304" s="630"/>
      <c r="J304" s="630"/>
      <c r="K304" s="630"/>
      <c r="L304" s="631"/>
      <c r="M304" s="173"/>
      <c r="O304" s="167"/>
      <c r="P304" s="167"/>
    </row>
    <row r="305" spans="1:16" s="3" customFormat="1" x14ac:dyDescent="0.35">
      <c r="A305" s="13"/>
      <c r="B305" s="629"/>
      <c r="C305" s="630"/>
      <c r="D305" s="630"/>
      <c r="E305" s="630"/>
      <c r="F305" s="630"/>
      <c r="G305" s="630"/>
      <c r="H305" s="630"/>
      <c r="I305" s="630"/>
      <c r="J305" s="630"/>
      <c r="K305" s="630"/>
      <c r="L305" s="631"/>
      <c r="M305" s="173"/>
      <c r="O305" s="167"/>
      <c r="P305" s="167"/>
    </row>
    <row r="306" spans="1:16" s="3" customFormat="1" x14ac:dyDescent="0.35">
      <c r="A306" s="13"/>
      <c r="B306" s="629"/>
      <c r="C306" s="630"/>
      <c r="D306" s="630"/>
      <c r="E306" s="630"/>
      <c r="F306" s="630"/>
      <c r="G306" s="630"/>
      <c r="H306" s="630"/>
      <c r="I306" s="630"/>
      <c r="J306" s="630"/>
      <c r="K306" s="630"/>
      <c r="L306" s="631"/>
      <c r="M306" s="173"/>
      <c r="O306" s="167"/>
      <c r="P306" s="167"/>
    </row>
    <row r="307" spans="1:16" s="3" customFormat="1" x14ac:dyDescent="0.35">
      <c r="A307" s="13"/>
      <c r="B307" s="629"/>
      <c r="C307" s="630"/>
      <c r="D307" s="630"/>
      <c r="E307" s="630"/>
      <c r="F307" s="630"/>
      <c r="G307" s="630"/>
      <c r="H307" s="630"/>
      <c r="I307" s="630"/>
      <c r="J307" s="630"/>
      <c r="K307" s="630"/>
      <c r="L307" s="631"/>
      <c r="M307" s="173"/>
      <c r="O307" s="167"/>
      <c r="P307" s="167"/>
    </row>
    <row r="308" spans="1:16" s="3" customFormat="1" x14ac:dyDescent="0.35">
      <c r="A308" s="13"/>
      <c r="B308" s="629"/>
      <c r="C308" s="630"/>
      <c r="D308" s="630"/>
      <c r="E308" s="630"/>
      <c r="F308" s="630"/>
      <c r="G308" s="630"/>
      <c r="H308" s="630"/>
      <c r="I308" s="630"/>
      <c r="J308" s="630"/>
      <c r="K308" s="630"/>
      <c r="L308" s="631"/>
      <c r="M308" s="173"/>
      <c r="O308" s="167"/>
      <c r="P308" s="167"/>
    </row>
    <row r="309" spans="1:16" s="173" customFormat="1" x14ac:dyDescent="0.35">
      <c r="A309" s="278"/>
      <c r="B309" s="308"/>
      <c r="C309" s="309"/>
      <c r="D309" s="309"/>
      <c r="E309" s="309"/>
      <c r="F309" s="309"/>
      <c r="G309" s="309"/>
      <c r="H309" s="309"/>
      <c r="I309" s="309"/>
      <c r="J309" s="309"/>
      <c r="K309" s="309"/>
      <c r="L309" s="310"/>
      <c r="O309" s="169"/>
      <c r="P309" s="169"/>
    </row>
    <row r="310" spans="1:16" s="3" customFormat="1" x14ac:dyDescent="0.35">
      <c r="A310" s="13"/>
      <c r="B310" s="636" t="s">
        <v>241</v>
      </c>
      <c r="C310" s="637"/>
      <c r="D310" s="637"/>
      <c r="E310" s="637"/>
      <c r="F310" s="637"/>
      <c r="G310" s="637"/>
      <c r="H310" s="637"/>
      <c r="I310" s="637"/>
      <c r="J310" s="637"/>
      <c r="K310" s="637"/>
      <c r="L310" s="638"/>
      <c r="M310" s="286"/>
      <c r="O310" s="167"/>
      <c r="P310" s="167"/>
    </row>
    <row r="311" spans="1:16" s="173" customFormat="1" x14ac:dyDescent="0.35">
      <c r="A311" s="278"/>
      <c r="B311" s="293"/>
      <c r="C311" s="294"/>
      <c r="D311" s="294"/>
      <c r="E311" s="294"/>
      <c r="F311" s="294"/>
      <c r="G311" s="294"/>
      <c r="H311" s="294"/>
      <c r="I311" s="294"/>
      <c r="J311" s="294"/>
      <c r="K311" s="294"/>
      <c r="L311" s="279"/>
      <c r="O311" s="169"/>
      <c r="P311" s="169"/>
    </row>
    <row r="312" spans="1:16" s="173" customFormat="1" ht="14.15" customHeight="1" x14ac:dyDescent="0.35">
      <c r="A312" s="278"/>
      <c r="B312" s="539" t="str">
        <f>IF(Intro!$G$23="English",O312,P312)</f>
        <v>To what extent are the goods produced in Canada comparable in price with the imported goods from the People's Republic of China, the Republic of Korea, and the Republic of Türkiye?</v>
      </c>
      <c r="C312" s="540"/>
      <c r="D312" s="540"/>
      <c r="E312" s="540"/>
      <c r="F312" s="540"/>
      <c r="G312" s="540"/>
      <c r="H312" s="540"/>
      <c r="I312" s="540"/>
      <c r="J312" s="540"/>
      <c r="K312" s="540"/>
      <c r="L312" s="541"/>
      <c r="O312" s="169" t="str">
        <f>"To what extent are the goods produced in Canada comparable in price with the imported goods from "&amp;Variables!B5&amp;"?"</f>
        <v>To what extent are the goods produced in Canada comparable in price with the imported goods from the People's Republic of China, the Republic of Korea, and the Republic of Türkiye?</v>
      </c>
      <c r="P312" s="169" t="str">
        <f>"Dans quelle mesure les marchandises produites au Canada sont-elles comparables en prix aux produits importés "&amp;Variables!C5&amp;"?"</f>
        <v>Dans quelle mesure les marchandises produites au Canada sont-elles comparables en prix aux produits importés de la République populaire de Chine, de la République de Corée et de la République de Türkiye?</v>
      </c>
    </row>
    <row r="313" spans="1:16" s="173" customFormat="1" x14ac:dyDescent="0.35">
      <c r="A313" s="278"/>
      <c r="B313" s="539"/>
      <c r="C313" s="540"/>
      <c r="D313" s="540"/>
      <c r="E313" s="540"/>
      <c r="F313" s="540"/>
      <c r="G313" s="540"/>
      <c r="H313" s="540"/>
      <c r="I313" s="540"/>
      <c r="J313" s="540"/>
      <c r="K313" s="540"/>
      <c r="L313" s="541"/>
      <c r="O313" s="169"/>
      <c r="P313" s="169"/>
    </row>
    <row r="314" spans="1:16" s="173" customFormat="1" x14ac:dyDescent="0.35">
      <c r="A314" s="278"/>
      <c r="B314" s="293"/>
      <c r="C314" s="294"/>
      <c r="D314" s="294"/>
      <c r="E314" s="294"/>
      <c r="F314" s="294"/>
      <c r="G314" s="294"/>
      <c r="H314" s="294"/>
      <c r="I314" s="294"/>
      <c r="J314" s="294"/>
      <c r="K314" s="294"/>
      <c r="L314" s="279"/>
      <c r="O314" s="169"/>
      <c r="P314" s="169"/>
    </row>
    <row r="315" spans="1:16" s="3" customFormat="1" x14ac:dyDescent="0.35">
      <c r="A315" s="13"/>
      <c r="B315" s="629"/>
      <c r="C315" s="630"/>
      <c r="D315" s="630"/>
      <c r="E315" s="630"/>
      <c r="F315" s="630"/>
      <c r="G315" s="630"/>
      <c r="H315" s="630"/>
      <c r="I315" s="630"/>
      <c r="J315" s="630"/>
      <c r="K315" s="630"/>
      <c r="L315" s="631"/>
      <c r="M315" s="173"/>
      <c r="O315" s="167"/>
      <c r="P315" s="167"/>
    </row>
    <row r="316" spans="1:16" s="3" customFormat="1" x14ac:dyDescent="0.35">
      <c r="A316" s="13"/>
      <c r="B316" s="629"/>
      <c r="C316" s="630"/>
      <c r="D316" s="630"/>
      <c r="E316" s="630"/>
      <c r="F316" s="630"/>
      <c r="G316" s="630"/>
      <c r="H316" s="630"/>
      <c r="I316" s="630"/>
      <c r="J316" s="630"/>
      <c r="K316" s="630"/>
      <c r="L316" s="631"/>
      <c r="M316" s="173"/>
      <c r="O316" s="167"/>
      <c r="P316" s="167"/>
    </row>
    <row r="317" spans="1:16" s="3" customFormat="1" x14ac:dyDescent="0.35">
      <c r="A317" s="13"/>
      <c r="B317" s="629"/>
      <c r="C317" s="630"/>
      <c r="D317" s="630"/>
      <c r="E317" s="630"/>
      <c r="F317" s="630"/>
      <c r="G317" s="630"/>
      <c r="H317" s="630"/>
      <c r="I317" s="630"/>
      <c r="J317" s="630"/>
      <c r="K317" s="630"/>
      <c r="L317" s="631"/>
      <c r="M317" s="173"/>
      <c r="O317" s="167"/>
      <c r="P317" s="167"/>
    </row>
    <row r="318" spans="1:16" s="3" customFormat="1" x14ac:dyDescent="0.35">
      <c r="A318" s="13"/>
      <c r="B318" s="629"/>
      <c r="C318" s="630"/>
      <c r="D318" s="630"/>
      <c r="E318" s="630"/>
      <c r="F318" s="630"/>
      <c r="G318" s="630"/>
      <c r="H318" s="630"/>
      <c r="I318" s="630"/>
      <c r="J318" s="630"/>
      <c r="K318" s="630"/>
      <c r="L318" s="631"/>
      <c r="M318" s="173"/>
      <c r="O318" s="167"/>
      <c r="P318" s="167"/>
    </row>
    <row r="319" spans="1:16" s="3" customFormat="1" x14ac:dyDescent="0.35">
      <c r="A319" s="13"/>
      <c r="B319" s="629"/>
      <c r="C319" s="630"/>
      <c r="D319" s="630"/>
      <c r="E319" s="630"/>
      <c r="F319" s="630"/>
      <c r="G319" s="630"/>
      <c r="H319" s="630"/>
      <c r="I319" s="630"/>
      <c r="J319" s="630"/>
      <c r="K319" s="630"/>
      <c r="L319" s="631"/>
      <c r="M319" s="173"/>
      <c r="O319" s="167"/>
      <c r="P319" s="167"/>
    </row>
    <row r="320" spans="1:16" s="3" customFormat="1" x14ac:dyDescent="0.35">
      <c r="A320" s="13"/>
      <c r="B320" s="629"/>
      <c r="C320" s="630"/>
      <c r="D320" s="630"/>
      <c r="E320" s="630"/>
      <c r="F320" s="630"/>
      <c r="G320" s="630"/>
      <c r="H320" s="630"/>
      <c r="I320" s="630"/>
      <c r="J320" s="630"/>
      <c r="K320" s="630"/>
      <c r="L320" s="631"/>
      <c r="M320" s="173"/>
      <c r="O320" s="167"/>
      <c r="P320" s="167"/>
    </row>
    <row r="321" spans="1:16" s="3" customFormat="1" x14ac:dyDescent="0.35">
      <c r="A321" s="13"/>
      <c r="B321" s="629"/>
      <c r="C321" s="630"/>
      <c r="D321" s="630"/>
      <c r="E321" s="630"/>
      <c r="F321" s="630"/>
      <c r="G321" s="630"/>
      <c r="H321" s="630"/>
      <c r="I321" s="630"/>
      <c r="J321" s="630"/>
      <c r="K321" s="630"/>
      <c r="L321" s="631"/>
      <c r="M321" s="173"/>
      <c r="O321" s="167"/>
      <c r="P321" s="167"/>
    </row>
    <row r="322" spans="1:16" s="3" customFormat="1" x14ac:dyDescent="0.35">
      <c r="A322" s="13"/>
      <c r="B322" s="629"/>
      <c r="C322" s="630"/>
      <c r="D322" s="630"/>
      <c r="E322" s="630"/>
      <c r="F322" s="630"/>
      <c r="G322" s="630"/>
      <c r="H322" s="630"/>
      <c r="I322" s="630"/>
      <c r="J322" s="630"/>
      <c r="K322" s="630"/>
      <c r="L322" s="631"/>
      <c r="M322" s="173"/>
      <c r="O322" s="167"/>
      <c r="P322" s="167"/>
    </row>
    <row r="323" spans="1:16" s="173" customFormat="1" x14ac:dyDescent="0.35">
      <c r="A323" s="278"/>
      <c r="B323" s="308"/>
      <c r="C323" s="309"/>
      <c r="D323" s="309"/>
      <c r="E323" s="309"/>
      <c r="F323" s="309"/>
      <c r="G323" s="309"/>
      <c r="H323" s="309"/>
      <c r="I323" s="309"/>
      <c r="J323" s="309"/>
      <c r="K323" s="309"/>
      <c r="L323" s="310"/>
      <c r="O323" s="169"/>
      <c r="P323" s="169"/>
    </row>
    <row r="324" spans="1:16" s="3" customFormat="1" x14ac:dyDescent="0.35">
      <c r="A324" s="13"/>
      <c r="B324" s="678" t="s">
        <v>254</v>
      </c>
      <c r="C324" s="679"/>
      <c r="D324" s="679"/>
      <c r="E324" s="679"/>
      <c r="F324" s="679"/>
      <c r="G324" s="679"/>
      <c r="H324" s="679"/>
      <c r="I324" s="679"/>
      <c r="J324" s="679"/>
      <c r="K324" s="679"/>
      <c r="L324" s="680"/>
      <c r="M324" s="286"/>
      <c r="O324" s="167"/>
      <c r="P324" s="167"/>
    </row>
    <row r="325" spans="1:16" s="173" customFormat="1" x14ac:dyDescent="0.35">
      <c r="A325" s="278"/>
      <c r="B325" s="293"/>
      <c r="C325" s="294"/>
      <c r="D325" s="294"/>
      <c r="E325" s="294"/>
      <c r="F325" s="294"/>
      <c r="G325" s="294"/>
      <c r="H325" s="294"/>
      <c r="I325" s="294"/>
      <c r="J325" s="294"/>
      <c r="K325" s="294"/>
      <c r="L325" s="279"/>
      <c r="O325" s="169"/>
      <c r="P325" s="169"/>
    </row>
    <row r="326" spans="1:16" s="173" customFormat="1" x14ac:dyDescent="0.35">
      <c r="A326" s="278"/>
      <c r="B326" s="624" t="str">
        <f>IF(Intro!$G$23="English",O326,P326)</f>
        <v>To what extent are the goods produced in Canada comparable in non-price factors (including product quality, lead and delivery times, reliability of supply) with the imported goods from the People's Republic of China, the Republic of Korea, and the Republic of Türkiye?</v>
      </c>
      <c r="C326" s="625"/>
      <c r="D326" s="625"/>
      <c r="E326" s="625"/>
      <c r="F326" s="625"/>
      <c r="G326" s="625"/>
      <c r="H326" s="625"/>
      <c r="I326" s="625"/>
      <c r="J326" s="625"/>
      <c r="K326" s="625"/>
      <c r="L326" s="626"/>
      <c r="O326" s="169" t="str">
        <f>"To what extent are the goods produced in Canada comparable in non-price factors (including product quality, lead and delivery times, reliability of supply) with the imported goods from "&amp;Variables!B5&amp;"?"</f>
        <v>To what extent are the goods produced in Canada comparable in non-price factors (including product quality, lead and delivery times, reliability of supply) with the imported goods from the People's Republic of China, the Republic of Korea, and the Republic of Türkiye?</v>
      </c>
      <c r="P326" s="169" t="str">
        <f>"Dans quelle mesure les marchandises produites au Canada sont-elles comparables en termes de facteurs autres que le prix (y compris la qualité du produit, les délais de livraison, la fiabilité de l'approvisionnement, etc.)"&amp;" avec les marchandises importées "&amp;Variables!C5&amp;"?"</f>
        <v>Dans quelle mesure les marchandises produites au Canada sont-elles comparables en termes de facteurs autres que le prix (y compris la qualité du produit, les délais de livraison, la fiabilité de l'approvisionnement, etc.) avec les marchandises importées de la République populaire de Chine, de la République de Corée et de la République de Türkiye?</v>
      </c>
    </row>
    <row r="327" spans="1:16" s="173" customFormat="1" x14ac:dyDescent="0.35">
      <c r="A327" s="278"/>
      <c r="B327" s="624"/>
      <c r="C327" s="625"/>
      <c r="D327" s="625"/>
      <c r="E327" s="625"/>
      <c r="F327" s="625"/>
      <c r="G327" s="625"/>
      <c r="H327" s="625"/>
      <c r="I327" s="625"/>
      <c r="J327" s="625"/>
      <c r="K327" s="625"/>
      <c r="L327" s="626"/>
      <c r="O327" s="169"/>
      <c r="P327" s="169"/>
    </row>
    <row r="328" spans="1:16" s="173" customFormat="1" x14ac:dyDescent="0.35">
      <c r="A328" s="278"/>
      <c r="B328" s="293"/>
      <c r="C328" s="294"/>
      <c r="D328" s="294"/>
      <c r="E328" s="294"/>
      <c r="F328" s="294"/>
      <c r="G328" s="294"/>
      <c r="H328" s="294"/>
      <c r="I328" s="294"/>
      <c r="J328" s="294"/>
      <c r="K328" s="294"/>
      <c r="L328" s="279"/>
      <c r="O328" s="169"/>
      <c r="P328" s="169"/>
    </row>
    <row r="329" spans="1:16" s="3" customFormat="1" x14ac:dyDescent="0.35">
      <c r="A329" s="13"/>
      <c r="B329" s="629"/>
      <c r="C329" s="630"/>
      <c r="D329" s="630"/>
      <c r="E329" s="630"/>
      <c r="F329" s="630"/>
      <c r="G329" s="630"/>
      <c r="H329" s="630"/>
      <c r="I329" s="630"/>
      <c r="J329" s="630"/>
      <c r="K329" s="630"/>
      <c r="L329" s="631"/>
      <c r="M329" s="173"/>
      <c r="O329" s="167"/>
      <c r="P329" s="167"/>
    </row>
    <row r="330" spans="1:16" s="3" customFormat="1" x14ac:dyDescent="0.35">
      <c r="A330" s="13"/>
      <c r="B330" s="629"/>
      <c r="C330" s="630"/>
      <c r="D330" s="630"/>
      <c r="E330" s="630"/>
      <c r="F330" s="630"/>
      <c r="G330" s="630"/>
      <c r="H330" s="630"/>
      <c r="I330" s="630"/>
      <c r="J330" s="630"/>
      <c r="K330" s="630"/>
      <c r="L330" s="631"/>
      <c r="M330" s="173"/>
      <c r="O330" s="167"/>
      <c r="P330" s="167"/>
    </row>
    <row r="331" spans="1:16" s="3" customFormat="1" x14ac:dyDescent="0.35">
      <c r="A331" s="13"/>
      <c r="B331" s="629"/>
      <c r="C331" s="630"/>
      <c r="D331" s="630"/>
      <c r="E331" s="630"/>
      <c r="F331" s="630"/>
      <c r="G331" s="630"/>
      <c r="H331" s="630"/>
      <c r="I331" s="630"/>
      <c r="J331" s="630"/>
      <c r="K331" s="630"/>
      <c r="L331" s="631"/>
      <c r="M331" s="173"/>
      <c r="O331" s="167"/>
      <c r="P331" s="167"/>
    </row>
    <row r="332" spans="1:16" s="3" customFormat="1" x14ac:dyDescent="0.35">
      <c r="A332" s="13"/>
      <c r="B332" s="629"/>
      <c r="C332" s="630"/>
      <c r="D332" s="630"/>
      <c r="E332" s="630"/>
      <c r="F332" s="630"/>
      <c r="G332" s="630"/>
      <c r="H332" s="630"/>
      <c r="I332" s="630"/>
      <c r="J332" s="630"/>
      <c r="K332" s="630"/>
      <c r="L332" s="631"/>
      <c r="M332" s="173"/>
      <c r="O332" s="167"/>
      <c r="P332" s="167"/>
    </row>
    <row r="333" spans="1:16" s="3" customFormat="1" x14ac:dyDescent="0.35">
      <c r="A333" s="13"/>
      <c r="B333" s="629"/>
      <c r="C333" s="630"/>
      <c r="D333" s="630"/>
      <c r="E333" s="630"/>
      <c r="F333" s="630"/>
      <c r="G333" s="630"/>
      <c r="H333" s="630"/>
      <c r="I333" s="630"/>
      <c r="J333" s="630"/>
      <c r="K333" s="630"/>
      <c r="L333" s="631"/>
      <c r="M333" s="173"/>
      <c r="O333" s="167"/>
      <c r="P333" s="167"/>
    </row>
    <row r="334" spans="1:16" s="3" customFormat="1" x14ac:dyDescent="0.35">
      <c r="A334" s="13"/>
      <c r="B334" s="629"/>
      <c r="C334" s="630"/>
      <c r="D334" s="630"/>
      <c r="E334" s="630"/>
      <c r="F334" s="630"/>
      <c r="G334" s="630"/>
      <c r="H334" s="630"/>
      <c r="I334" s="630"/>
      <c r="J334" s="630"/>
      <c r="K334" s="630"/>
      <c r="L334" s="631"/>
      <c r="M334" s="173"/>
      <c r="O334" s="167"/>
      <c r="P334" s="167"/>
    </row>
    <row r="335" spans="1:16" s="3" customFormat="1" x14ac:dyDescent="0.35">
      <c r="A335" s="13"/>
      <c r="B335" s="629"/>
      <c r="C335" s="630"/>
      <c r="D335" s="630"/>
      <c r="E335" s="630"/>
      <c r="F335" s="630"/>
      <c r="G335" s="630"/>
      <c r="H335" s="630"/>
      <c r="I335" s="630"/>
      <c r="J335" s="630"/>
      <c r="K335" s="630"/>
      <c r="L335" s="631"/>
      <c r="M335" s="173"/>
      <c r="O335" s="167"/>
      <c r="P335" s="167"/>
    </row>
    <row r="336" spans="1:16" s="3" customFormat="1" x14ac:dyDescent="0.35">
      <c r="A336" s="13"/>
      <c r="B336" s="629"/>
      <c r="C336" s="630"/>
      <c r="D336" s="630"/>
      <c r="E336" s="630"/>
      <c r="F336" s="630"/>
      <c r="G336" s="630"/>
      <c r="H336" s="630"/>
      <c r="I336" s="630"/>
      <c r="J336" s="630"/>
      <c r="K336" s="630"/>
      <c r="L336" s="631"/>
      <c r="M336" s="173"/>
      <c r="O336" s="167"/>
      <c r="P336" s="167"/>
    </row>
    <row r="337" spans="1:16" s="173" customFormat="1" x14ac:dyDescent="0.35">
      <c r="A337" s="278"/>
      <c r="B337" s="308"/>
      <c r="C337" s="309"/>
      <c r="D337" s="309"/>
      <c r="E337" s="309"/>
      <c r="F337" s="309"/>
      <c r="G337" s="309"/>
      <c r="H337" s="309"/>
      <c r="I337" s="309"/>
      <c r="J337" s="309"/>
      <c r="K337" s="309"/>
      <c r="L337" s="310"/>
      <c r="O337" s="169"/>
      <c r="P337" s="169"/>
    </row>
    <row r="339" spans="1:16" x14ac:dyDescent="0.35">
      <c r="B339" s="655" t="str">
        <f>IF(Intro!$G$23="English",O339,P339)</f>
        <v>SALES</v>
      </c>
      <c r="C339" s="656"/>
      <c r="D339" s="656"/>
      <c r="E339" s="656"/>
      <c r="F339" s="656"/>
      <c r="G339" s="656"/>
      <c r="H339" s="656"/>
      <c r="I339" s="656"/>
      <c r="J339" s="656"/>
      <c r="K339" s="656"/>
      <c r="L339" s="657"/>
      <c r="M339" s="173"/>
      <c r="O339" s="16" t="s">
        <v>624</v>
      </c>
      <c r="P339" s="16" t="s">
        <v>625</v>
      </c>
    </row>
    <row r="340" spans="1:16" s="3" customFormat="1" x14ac:dyDescent="0.35">
      <c r="A340" s="13"/>
      <c r="B340" s="636" t="s">
        <v>255</v>
      </c>
      <c r="C340" s="637"/>
      <c r="D340" s="637"/>
      <c r="E340" s="637"/>
      <c r="F340" s="637"/>
      <c r="G340" s="637"/>
      <c r="H340" s="637"/>
      <c r="I340" s="637"/>
      <c r="J340" s="637"/>
      <c r="K340" s="637"/>
      <c r="L340" s="638"/>
      <c r="M340" s="286"/>
      <c r="O340" s="167"/>
      <c r="P340" s="167"/>
    </row>
    <row r="341" spans="1:16" s="173" customFormat="1" x14ac:dyDescent="0.35">
      <c r="A341" s="278"/>
      <c r="B341" s="293"/>
      <c r="C341" s="294"/>
      <c r="D341" s="294"/>
      <c r="E341" s="294"/>
      <c r="F341" s="294"/>
      <c r="G341" s="294"/>
      <c r="H341" s="294"/>
      <c r="I341" s="294"/>
      <c r="J341" s="294"/>
      <c r="K341" s="294"/>
      <c r="L341" s="279"/>
      <c r="O341" s="169"/>
      <c r="P341" s="169"/>
    </row>
    <row r="342" spans="1:16" s="173" customFormat="1" x14ac:dyDescent="0.35">
      <c r="A342" s="278"/>
      <c r="B342" s="624" t="str">
        <f>IF(Intro!$G$23="English",O342,P342)</f>
        <v>Describe any changes in your firm's channels of distribution since January 1, 2022.</v>
      </c>
      <c r="C342" s="625"/>
      <c r="D342" s="625"/>
      <c r="E342" s="625"/>
      <c r="F342" s="625"/>
      <c r="G342" s="625"/>
      <c r="H342" s="625"/>
      <c r="I342" s="625"/>
      <c r="J342" s="625"/>
      <c r="K342" s="625"/>
      <c r="L342" s="626"/>
      <c r="O342" s="169" t="str">
        <f>"Describe any changes in your firm's channels of distribution since January 1, "&amp;Variables!B6&amp;"."</f>
        <v>Describe any changes in your firm's channels of distribution since January 1, 2022.</v>
      </c>
      <c r="P342" s="169" t="str">
        <f>"Décrivez tout changement dans les canaux de distribution de votre entreprise depuis le 1er janvier "&amp;Variables!B6&amp;"."</f>
        <v>Décrivez tout changement dans les canaux de distribution de votre entreprise depuis le 1er janvier 2022.</v>
      </c>
    </row>
    <row r="343" spans="1:16" s="173" customFormat="1" x14ac:dyDescent="0.35">
      <c r="A343" s="278"/>
      <c r="B343" s="293"/>
      <c r="C343" s="294"/>
      <c r="D343" s="294"/>
      <c r="E343" s="294"/>
      <c r="F343" s="294"/>
      <c r="G343" s="294"/>
      <c r="H343" s="294"/>
      <c r="I343" s="294"/>
      <c r="J343" s="294"/>
      <c r="K343" s="294"/>
      <c r="L343" s="279"/>
      <c r="O343" s="169"/>
      <c r="P343" s="169"/>
    </row>
    <row r="344" spans="1:16" s="3" customFormat="1" x14ac:dyDescent="0.35">
      <c r="A344" s="13"/>
      <c r="B344" s="629"/>
      <c r="C344" s="630"/>
      <c r="D344" s="630"/>
      <c r="E344" s="630"/>
      <c r="F344" s="630"/>
      <c r="G344" s="630"/>
      <c r="H344" s="630"/>
      <c r="I344" s="630"/>
      <c r="J344" s="630"/>
      <c r="K344" s="630"/>
      <c r="L344" s="631"/>
      <c r="M344" s="173"/>
      <c r="O344" s="167"/>
      <c r="P344" s="167"/>
    </row>
    <row r="345" spans="1:16" s="3" customFormat="1" x14ac:dyDescent="0.35">
      <c r="A345" s="13"/>
      <c r="B345" s="629"/>
      <c r="C345" s="630"/>
      <c r="D345" s="630"/>
      <c r="E345" s="630"/>
      <c r="F345" s="630"/>
      <c r="G345" s="630"/>
      <c r="H345" s="630"/>
      <c r="I345" s="630"/>
      <c r="J345" s="630"/>
      <c r="K345" s="630"/>
      <c r="L345" s="631"/>
      <c r="M345" s="173"/>
      <c r="O345" s="167"/>
      <c r="P345" s="167"/>
    </row>
    <row r="346" spans="1:16" s="3" customFormat="1" x14ac:dyDescent="0.35">
      <c r="A346" s="13"/>
      <c r="B346" s="629"/>
      <c r="C346" s="630"/>
      <c r="D346" s="630"/>
      <c r="E346" s="630"/>
      <c r="F346" s="630"/>
      <c r="G346" s="630"/>
      <c r="H346" s="630"/>
      <c r="I346" s="630"/>
      <c r="J346" s="630"/>
      <c r="K346" s="630"/>
      <c r="L346" s="631"/>
      <c r="M346" s="173"/>
      <c r="O346" s="167"/>
      <c r="P346" s="167"/>
    </row>
    <row r="347" spans="1:16" s="3" customFormat="1" x14ac:dyDescent="0.35">
      <c r="A347" s="13"/>
      <c r="B347" s="629"/>
      <c r="C347" s="630"/>
      <c r="D347" s="630"/>
      <c r="E347" s="630"/>
      <c r="F347" s="630"/>
      <c r="G347" s="630"/>
      <c r="H347" s="630"/>
      <c r="I347" s="630"/>
      <c r="J347" s="630"/>
      <c r="K347" s="630"/>
      <c r="L347" s="631"/>
      <c r="M347" s="173"/>
      <c r="O347" s="167"/>
      <c r="P347" s="167"/>
    </row>
    <row r="348" spans="1:16" s="3" customFormat="1" x14ac:dyDescent="0.35">
      <c r="A348" s="13"/>
      <c r="B348" s="629"/>
      <c r="C348" s="630"/>
      <c r="D348" s="630"/>
      <c r="E348" s="630"/>
      <c r="F348" s="630"/>
      <c r="G348" s="630"/>
      <c r="H348" s="630"/>
      <c r="I348" s="630"/>
      <c r="J348" s="630"/>
      <c r="K348" s="630"/>
      <c r="L348" s="631"/>
      <c r="M348" s="173"/>
      <c r="O348" s="167"/>
      <c r="P348" s="167"/>
    </row>
    <row r="349" spans="1:16" s="3" customFormat="1" x14ac:dyDescent="0.35">
      <c r="A349" s="13"/>
      <c r="B349" s="629"/>
      <c r="C349" s="630"/>
      <c r="D349" s="630"/>
      <c r="E349" s="630"/>
      <c r="F349" s="630"/>
      <c r="G349" s="630"/>
      <c r="H349" s="630"/>
      <c r="I349" s="630"/>
      <c r="J349" s="630"/>
      <c r="K349" s="630"/>
      <c r="L349" s="631"/>
      <c r="M349" s="173"/>
      <c r="O349" s="167"/>
      <c r="P349" s="167"/>
    </row>
    <row r="350" spans="1:16" s="3" customFormat="1" x14ac:dyDescent="0.35">
      <c r="A350" s="13"/>
      <c r="B350" s="629"/>
      <c r="C350" s="630"/>
      <c r="D350" s="630"/>
      <c r="E350" s="630"/>
      <c r="F350" s="630"/>
      <c r="G350" s="630"/>
      <c r="H350" s="630"/>
      <c r="I350" s="630"/>
      <c r="J350" s="630"/>
      <c r="K350" s="630"/>
      <c r="L350" s="631"/>
      <c r="M350" s="173"/>
      <c r="O350" s="167"/>
      <c r="P350" s="167"/>
    </row>
    <row r="351" spans="1:16" s="3" customFormat="1" x14ac:dyDescent="0.35">
      <c r="A351" s="13"/>
      <c r="B351" s="629"/>
      <c r="C351" s="630"/>
      <c r="D351" s="630"/>
      <c r="E351" s="630"/>
      <c r="F351" s="630"/>
      <c r="G351" s="630"/>
      <c r="H351" s="630"/>
      <c r="I351" s="630"/>
      <c r="J351" s="630"/>
      <c r="K351" s="630"/>
      <c r="L351" s="631"/>
      <c r="M351" s="173"/>
      <c r="O351" s="167"/>
      <c r="P351" s="167"/>
    </row>
    <row r="352" spans="1:16" s="173" customFormat="1" x14ac:dyDescent="0.35">
      <c r="A352" s="278"/>
      <c r="B352" s="308"/>
      <c r="C352" s="309"/>
      <c r="D352" s="309"/>
      <c r="E352" s="309"/>
      <c r="F352" s="309"/>
      <c r="G352" s="309"/>
      <c r="H352" s="309"/>
      <c r="I352" s="309"/>
      <c r="J352" s="309"/>
      <c r="K352" s="309"/>
      <c r="L352" s="310"/>
      <c r="O352" s="169"/>
      <c r="P352" s="169"/>
    </row>
    <row r="353" spans="1:16" s="3" customFormat="1" x14ac:dyDescent="0.35">
      <c r="A353" s="13"/>
      <c r="B353" s="636" t="s">
        <v>256</v>
      </c>
      <c r="C353" s="637"/>
      <c r="D353" s="637"/>
      <c r="E353" s="637"/>
      <c r="F353" s="637"/>
      <c r="G353" s="637"/>
      <c r="H353" s="637"/>
      <c r="I353" s="637"/>
      <c r="J353" s="637"/>
      <c r="K353" s="637"/>
      <c r="L353" s="638"/>
      <c r="M353" s="286"/>
      <c r="O353" s="167"/>
      <c r="P353" s="167"/>
    </row>
    <row r="354" spans="1:16" s="173" customFormat="1" x14ac:dyDescent="0.35">
      <c r="A354" s="278"/>
      <c r="B354" s="293"/>
      <c r="C354" s="294"/>
      <c r="D354" s="294"/>
      <c r="E354" s="294"/>
      <c r="F354" s="294"/>
      <c r="G354" s="294"/>
      <c r="H354" s="294"/>
      <c r="I354" s="294"/>
      <c r="J354" s="294"/>
      <c r="K354" s="294"/>
      <c r="L354" s="279"/>
      <c r="O354" s="169"/>
      <c r="P354" s="169"/>
    </row>
    <row r="355" spans="1:16" s="173" customFormat="1" x14ac:dyDescent="0.35">
      <c r="A355" s="278"/>
      <c r="B355" s="650" t="str">
        <f>IF(Intro!$G$23="English",O355,P355)</f>
        <v>How does your firm promote sales of the goods in the Canadian market? Have your methods changed since January 1, 2022?</v>
      </c>
      <c r="C355" s="651"/>
      <c r="D355" s="651"/>
      <c r="E355" s="651"/>
      <c r="F355" s="651"/>
      <c r="G355" s="651"/>
      <c r="H355" s="651"/>
      <c r="I355" s="651"/>
      <c r="J355" s="651"/>
      <c r="K355" s="651"/>
      <c r="L355" s="652"/>
      <c r="O355" s="169" t="str">
        <f>"How does your firm promote sales of the goods in the Canadian market? Have your methods changed since January 1, "&amp;Variables!B6&amp;"?"</f>
        <v>How does your firm promote sales of the goods in the Canadian market? Have your methods changed since January 1, 2022?</v>
      </c>
      <c r="P355" s="169"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2022?</v>
      </c>
    </row>
    <row r="356" spans="1:16" s="173" customFormat="1" x14ac:dyDescent="0.35">
      <c r="A356" s="278"/>
      <c r="B356" s="650"/>
      <c r="C356" s="651"/>
      <c r="D356" s="651"/>
      <c r="E356" s="651"/>
      <c r="F356" s="651"/>
      <c r="G356" s="651"/>
      <c r="H356" s="651"/>
      <c r="I356" s="651"/>
      <c r="J356" s="651"/>
      <c r="K356" s="651"/>
      <c r="L356" s="652"/>
      <c r="O356" s="169"/>
      <c r="P356" s="169"/>
    </row>
    <row r="357" spans="1:16" s="173" customFormat="1" x14ac:dyDescent="0.35">
      <c r="A357" s="278"/>
      <c r="B357" s="293"/>
      <c r="C357" s="294"/>
      <c r="D357" s="294"/>
      <c r="E357" s="294"/>
      <c r="F357" s="294"/>
      <c r="G357" s="294"/>
      <c r="H357" s="294"/>
      <c r="I357" s="294"/>
      <c r="J357" s="294"/>
      <c r="K357" s="294"/>
      <c r="L357" s="279"/>
      <c r="O357" s="169"/>
      <c r="P357" s="169"/>
    </row>
    <row r="358" spans="1:16" s="3" customFormat="1" x14ac:dyDescent="0.35">
      <c r="A358" s="13"/>
      <c r="B358" s="629"/>
      <c r="C358" s="630"/>
      <c r="D358" s="630"/>
      <c r="E358" s="630"/>
      <c r="F358" s="630"/>
      <c r="G358" s="630"/>
      <c r="H358" s="630"/>
      <c r="I358" s="630"/>
      <c r="J358" s="630"/>
      <c r="K358" s="630"/>
      <c r="L358" s="631"/>
      <c r="M358" s="173"/>
      <c r="O358" s="167"/>
      <c r="P358" s="167"/>
    </row>
    <row r="359" spans="1:16" s="3" customFormat="1" x14ac:dyDescent="0.35">
      <c r="A359" s="13"/>
      <c r="B359" s="629"/>
      <c r="C359" s="630"/>
      <c r="D359" s="630"/>
      <c r="E359" s="630"/>
      <c r="F359" s="630"/>
      <c r="G359" s="630"/>
      <c r="H359" s="630"/>
      <c r="I359" s="630"/>
      <c r="J359" s="630"/>
      <c r="K359" s="630"/>
      <c r="L359" s="631"/>
      <c r="M359" s="173"/>
      <c r="O359" s="167"/>
      <c r="P359" s="167"/>
    </row>
    <row r="360" spans="1:16" s="3" customFormat="1" x14ac:dyDescent="0.35">
      <c r="A360" s="13"/>
      <c r="B360" s="629"/>
      <c r="C360" s="630"/>
      <c r="D360" s="630"/>
      <c r="E360" s="630"/>
      <c r="F360" s="630"/>
      <c r="G360" s="630"/>
      <c r="H360" s="630"/>
      <c r="I360" s="630"/>
      <c r="J360" s="630"/>
      <c r="K360" s="630"/>
      <c r="L360" s="631"/>
      <c r="M360" s="173"/>
      <c r="O360" s="167"/>
      <c r="P360" s="167"/>
    </row>
    <row r="361" spans="1:16" s="3" customFormat="1" x14ac:dyDescent="0.35">
      <c r="A361" s="13"/>
      <c r="B361" s="629"/>
      <c r="C361" s="630"/>
      <c r="D361" s="630"/>
      <c r="E361" s="630"/>
      <c r="F361" s="630"/>
      <c r="G361" s="630"/>
      <c r="H361" s="630"/>
      <c r="I361" s="630"/>
      <c r="J361" s="630"/>
      <c r="K361" s="630"/>
      <c r="L361" s="631"/>
      <c r="M361" s="173"/>
      <c r="O361" s="167"/>
      <c r="P361" s="167"/>
    </row>
    <row r="362" spans="1:16" s="3" customFormat="1" x14ac:dyDescent="0.35">
      <c r="A362" s="13"/>
      <c r="B362" s="629"/>
      <c r="C362" s="630"/>
      <c r="D362" s="630"/>
      <c r="E362" s="630"/>
      <c r="F362" s="630"/>
      <c r="G362" s="630"/>
      <c r="H362" s="630"/>
      <c r="I362" s="630"/>
      <c r="J362" s="630"/>
      <c r="K362" s="630"/>
      <c r="L362" s="631"/>
      <c r="M362" s="173"/>
      <c r="O362" s="167"/>
      <c r="P362" s="167"/>
    </row>
    <row r="363" spans="1:16" s="3" customFormat="1" x14ac:dyDescent="0.35">
      <c r="A363" s="13"/>
      <c r="B363" s="629"/>
      <c r="C363" s="630"/>
      <c r="D363" s="630"/>
      <c r="E363" s="630"/>
      <c r="F363" s="630"/>
      <c r="G363" s="630"/>
      <c r="H363" s="630"/>
      <c r="I363" s="630"/>
      <c r="J363" s="630"/>
      <c r="K363" s="630"/>
      <c r="L363" s="631"/>
      <c r="M363" s="173"/>
      <c r="O363" s="167"/>
      <c r="P363" s="167"/>
    </row>
    <row r="364" spans="1:16" s="3" customFormat="1" x14ac:dyDescent="0.35">
      <c r="A364" s="13"/>
      <c r="B364" s="629"/>
      <c r="C364" s="630"/>
      <c r="D364" s="630"/>
      <c r="E364" s="630"/>
      <c r="F364" s="630"/>
      <c r="G364" s="630"/>
      <c r="H364" s="630"/>
      <c r="I364" s="630"/>
      <c r="J364" s="630"/>
      <c r="K364" s="630"/>
      <c r="L364" s="631"/>
      <c r="M364" s="173"/>
      <c r="O364" s="167"/>
      <c r="P364" s="167"/>
    </row>
    <row r="365" spans="1:16" s="3" customFormat="1" x14ac:dyDescent="0.35">
      <c r="A365" s="13"/>
      <c r="B365" s="629"/>
      <c r="C365" s="630"/>
      <c r="D365" s="630"/>
      <c r="E365" s="630"/>
      <c r="F365" s="630"/>
      <c r="G365" s="630"/>
      <c r="H365" s="630"/>
      <c r="I365" s="630"/>
      <c r="J365" s="630"/>
      <c r="K365" s="630"/>
      <c r="L365" s="631"/>
      <c r="M365" s="173"/>
      <c r="O365" s="167"/>
      <c r="P365" s="167"/>
    </row>
    <row r="366" spans="1:16" s="173" customFormat="1" x14ac:dyDescent="0.35">
      <c r="A366" s="278"/>
      <c r="B366" s="308"/>
      <c r="C366" s="309"/>
      <c r="D366" s="309"/>
      <c r="E366" s="309"/>
      <c r="F366" s="309"/>
      <c r="G366" s="309"/>
      <c r="H366" s="309"/>
      <c r="I366" s="309"/>
      <c r="J366" s="309"/>
      <c r="K366" s="309"/>
      <c r="L366" s="310"/>
      <c r="O366" s="169"/>
      <c r="P366" s="169"/>
    </row>
    <row r="367" spans="1:16" s="3" customFormat="1" x14ac:dyDescent="0.35">
      <c r="A367" s="13"/>
      <c r="B367" s="636" t="s">
        <v>257</v>
      </c>
      <c r="C367" s="637"/>
      <c r="D367" s="637"/>
      <c r="E367" s="637"/>
      <c r="F367" s="637"/>
      <c r="G367" s="637"/>
      <c r="H367" s="637"/>
      <c r="I367" s="637"/>
      <c r="J367" s="637"/>
      <c r="K367" s="637"/>
      <c r="L367" s="638"/>
      <c r="M367" s="286"/>
      <c r="O367" s="167"/>
      <c r="P367" s="167"/>
    </row>
    <row r="368" spans="1:16" s="173" customFormat="1" x14ac:dyDescent="0.35">
      <c r="A368" s="278"/>
      <c r="B368" s="293"/>
      <c r="C368" s="294"/>
      <c r="D368" s="294"/>
      <c r="E368" s="294"/>
      <c r="F368" s="294"/>
      <c r="G368" s="294"/>
      <c r="H368" s="294"/>
      <c r="I368" s="294"/>
      <c r="J368" s="294"/>
      <c r="K368" s="294"/>
      <c r="L368" s="279"/>
      <c r="O368" s="169"/>
      <c r="P368" s="169"/>
    </row>
    <row r="369" spans="1:16" s="173" customFormat="1" x14ac:dyDescent="0.35">
      <c r="A369" s="278"/>
      <c r="B369" s="650" t="str">
        <f>IF(Intro!$G$23="English",O369,P369)</f>
        <v>How does your firm price the goods in the Canadian market? Explain any firm-specific terms used. Explain whether these general pricing practices have changed since January 1, 2022.</v>
      </c>
      <c r="C369" s="651"/>
      <c r="D369" s="651"/>
      <c r="E369" s="651"/>
      <c r="F369" s="651"/>
      <c r="G369" s="651"/>
      <c r="H369" s="651"/>
      <c r="I369" s="651"/>
      <c r="J369" s="651"/>
      <c r="K369" s="651"/>
      <c r="L369" s="652"/>
      <c r="O369" s="169"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2022.</v>
      </c>
      <c r="P369" s="169"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2022.</v>
      </c>
    </row>
    <row r="370" spans="1:16" s="173" customFormat="1" x14ac:dyDescent="0.35">
      <c r="A370" s="278"/>
      <c r="B370" s="650"/>
      <c r="C370" s="651"/>
      <c r="D370" s="651"/>
      <c r="E370" s="651"/>
      <c r="F370" s="651"/>
      <c r="G370" s="651"/>
      <c r="H370" s="651"/>
      <c r="I370" s="651"/>
      <c r="J370" s="651"/>
      <c r="K370" s="651"/>
      <c r="L370" s="652"/>
      <c r="O370" s="169"/>
      <c r="P370" s="169"/>
    </row>
    <row r="371" spans="1:16" s="173" customFormat="1" x14ac:dyDescent="0.35">
      <c r="A371" s="278"/>
      <c r="B371" s="293"/>
      <c r="C371" s="294"/>
      <c r="D371" s="294"/>
      <c r="E371" s="294"/>
      <c r="F371" s="294"/>
      <c r="G371" s="294"/>
      <c r="H371" s="294"/>
      <c r="I371" s="294"/>
      <c r="J371" s="294"/>
      <c r="K371" s="294"/>
      <c r="L371" s="279"/>
      <c r="O371" s="169"/>
      <c r="P371" s="169"/>
    </row>
    <row r="372" spans="1:16" s="3" customFormat="1" x14ac:dyDescent="0.35">
      <c r="A372" s="13"/>
      <c r="B372" s="629"/>
      <c r="C372" s="630"/>
      <c r="D372" s="630"/>
      <c r="E372" s="630"/>
      <c r="F372" s="630"/>
      <c r="G372" s="630"/>
      <c r="H372" s="630"/>
      <c r="I372" s="630"/>
      <c r="J372" s="630"/>
      <c r="K372" s="630"/>
      <c r="L372" s="631"/>
      <c r="M372" s="173"/>
      <c r="O372" s="167"/>
      <c r="P372" s="167"/>
    </row>
    <row r="373" spans="1:16" s="3" customFormat="1" x14ac:dyDescent="0.35">
      <c r="A373" s="13"/>
      <c r="B373" s="629"/>
      <c r="C373" s="630"/>
      <c r="D373" s="630"/>
      <c r="E373" s="630"/>
      <c r="F373" s="630"/>
      <c r="G373" s="630"/>
      <c r="H373" s="630"/>
      <c r="I373" s="630"/>
      <c r="J373" s="630"/>
      <c r="K373" s="630"/>
      <c r="L373" s="631"/>
      <c r="M373" s="173"/>
      <c r="O373" s="167"/>
      <c r="P373" s="167"/>
    </row>
    <row r="374" spans="1:16" s="3" customFormat="1" x14ac:dyDescent="0.35">
      <c r="A374" s="13"/>
      <c r="B374" s="629"/>
      <c r="C374" s="630"/>
      <c r="D374" s="630"/>
      <c r="E374" s="630"/>
      <c r="F374" s="630"/>
      <c r="G374" s="630"/>
      <c r="H374" s="630"/>
      <c r="I374" s="630"/>
      <c r="J374" s="630"/>
      <c r="K374" s="630"/>
      <c r="L374" s="631"/>
      <c r="M374" s="173"/>
      <c r="O374" s="167"/>
      <c r="P374" s="167"/>
    </row>
    <row r="375" spans="1:16" s="3" customFormat="1" x14ac:dyDescent="0.35">
      <c r="A375" s="13"/>
      <c r="B375" s="629"/>
      <c r="C375" s="630"/>
      <c r="D375" s="630"/>
      <c r="E375" s="630"/>
      <c r="F375" s="630"/>
      <c r="G375" s="630"/>
      <c r="H375" s="630"/>
      <c r="I375" s="630"/>
      <c r="J375" s="630"/>
      <c r="K375" s="630"/>
      <c r="L375" s="631"/>
      <c r="M375" s="173"/>
      <c r="O375" s="167"/>
      <c r="P375" s="167"/>
    </row>
    <row r="376" spans="1:16" s="3" customFormat="1" x14ac:dyDescent="0.35">
      <c r="A376" s="13"/>
      <c r="B376" s="629"/>
      <c r="C376" s="630"/>
      <c r="D376" s="630"/>
      <c r="E376" s="630"/>
      <c r="F376" s="630"/>
      <c r="G376" s="630"/>
      <c r="H376" s="630"/>
      <c r="I376" s="630"/>
      <c r="J376" s="630"/>
      <c r="K376" s="630"/>
      <c r="L376" s="631"/>
      <c r="M376" s="173"/>
      <c r="O376" s="167"/>
      <c r="P376" s="167"/>
    </row>
    <row r="377" spans="1:16" s="3" customFormat="1" x14ac:dyDescent="0.35">
      <c r="A377" s="13"/>
      <c r="B377" s="629"/>
      <c r="C377" s="630"/>
      <c r="D377" s="630"/>
      <c r="E377" s="630"/>
      <c r="F377" s="630"/>
      <c r="G377" s="630"/>
      <c r="H377" s="630"/>
      <c r="I377" s="630"/>
      <c r="J377" s="630"/>
      <c r="K377" s="630"/>
      <c r="L377" s="631"/>
      <c r="M377" s="173"/>
      <c r="O377" s="167"/>
      <c r="P377" s="167"/>
    </row>
    <row r="378" spans="1:16" s="3" customFormat="1" x14ac:dyDescent="0.35">
      <c r="A378" s="13"/>
      <c r="B378" s="629"/>
      <c r="C378" s="630"/>
      <c r="D378" s="630"/>
      <c r="E378" s="630"/>
      <c r="F378" s="630"/>
      <c r="G378" s="630"/>
      <c r="H378" s="630"/>
      <c r="I378" s="630"/>
      <c r="J378" s="630"/>
      <c r="K378" s="630"/>
      <c r="L378" s="631"/>
      <c r="M378" s="173"/>
      <c r="O378" s="167"/>
      <c r="P378" s="167"/>
    </row>
    <row r="379" spans="1:16" s="3" customFormat="1" x14ac:dyDescent="0.35">
      <c r="A379" s="13"/>
      <c r="B379" s="629"/>
      <c r="C379" s="630"/>
      <c r="D379" s="630"/>
      <c r="E379" s="630"/>
      <c r="F379" s="630"/>
      <c r="G379" s="630"/>
      <c r="H379" s="630"/>
      <c r="I379" s="630"/>
      <c r="J379" s="630"/>
      <c r="K379" s="630"/>
      <c r="L379" s="631"/>
      <c r="M379" s="173"/>
      <c r="O379" s="167"/>
      <c r="P379" s="167"/>
    </row>
    <row r="380" spans="1:16" s="173" customFormat="1" x14ac:dyDescent="0.35">
      <c r="A380" s="278"/>
      <c r="B380" s="308"/>
      <c r="C380" s="309"/>
      <c r="D380" s="309"/>
      <c r="E380" s="309"/>
      <c r="F380" s="309"/>
      <c r="G380" s="309"/>
      <c r="H380" s="309"/>
      <c r="I380" s="309"/>
      <c r="J380" s="309"/>
      <c r="K380" s="309"/>
      <c r="L380" s="310"/>
      <c r="O380" s="169"/>
      <c r="P380" s="169"/>
    </row>
    <row r="381" spans="1:16" s="3" customFormat="1" x14ac:dyDescent="0.35">
      <c r="A381" s="13"/>
      <c r="B381" s="636" t="s">
        <v>258</v>
      </c>
      <c r="C381" s="637"/>
      <c r="D381" s="637"/>
      <c r="E381" s="637"/>
      <c r="F381" s="637"/>
      <c r="G381" s="637"/>
      <c r="H381" s="637"/>
      <c r="I381" s="637"/>
      <c r="J381" s="637"/>
      <c r="K381" s="637"/>
      <c r="L381" s="638"/>
      <c r="M381" s="286"/>
      <c r="O381" s="167"/>
      <c r="P381" s="167"/>
    </row>
    <row r="382" spans="1:16" s="173" customFormat="1" x14ac:dyDescent="0.35">
      <c r="A382" s="278"/>
      <c r="B382" s="293"/>
      <c r="C382" s="294"/>
      <c r="D382" s="294"/>
      <c r="E382" s="294"/>
      <c r="F382" s="294"/>
      <c r="G382" s="294"/>
      <c r="H382" s="294"/>
      <c r="I382" s="294"/>
      <c r="J382" s="294"/>
      <c r="K382" s="294"/>
      <c r="L382" s="279"/>
      <c r="O382" s="169"/>
      <c r="P382" s="169"/>
    </row>
    <row r="383" spans="1:16" s="173" customFormat="1" x14ac:dyDescent="0.35">
      <c r="A383" s="278"/>
      <c r="B383" s="650" t="str">
        <f>IF(Intro!$G$23="English",O383,P383)</f>
        <v>Provide details of any factors other than material costs (for example, exchange rate fluctuations) that have affected the prices of the goods in the Canadian market since January 1, 2022.</v>
      </c>
      <c r="C383" s="651"/>
      <c r="D383" s="651"/>
      <c r="E383" s="651"/>
      <c r="F383" s="651"/>
      <c r="G383" s="651"/>
      <c r="H383" s="651"/>
      <c r="I383" s="651"/>
      <c r="J383" s="651"/>
      <c r="K383" s="651"/>
      <c r="L383" s="652"/>
      <c r="O383" s="169"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2022.</v>
      </c>
      <c r="P383" s="169"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2022.</v>
      </c>
    </row>
    <row r="384" spans="1:16" s="173" customFormat="1" x14ac:dyDescent="0.35">
      <c r="A384" s="278"/>
      <c r="B384" s="650"/>
      <c r="C384" s="651"/>
      <c r="D384" s="651"/>
      <c r="E384" s="651"/>
      <c r="F384" s="651"/>
      <c r="G384" s="651"/>
      <c r="H384" s="651"/>
      <c r="I384" s="651"/>
      <c r="J384" s="651"/>
      <c r="K384" s="651"/>
      <c r="L384" s="652"/>
      <c r="O384" s="169"/>
      <c r="P384" s="169"/>
    </row>
    <row r="385" spans="1:16" s="173" customFormat="1" x14ac:dyDescent="0.35">
      <c r="A385" s="278"/>
      <c r="B385" s="293"/>
      <c r="C385" s="294"/>
      <c r="D385" s="294"/>
      <c r="E385" s="294"/>
      <c r="F385" s="294"/>
      <c r="G385" s="294"/>
      <c r="H385" s="294"/>
      <c r="I385" s="294"/>
      <c r="J385" s="294"/>
      <c r="K385" s="294"/>
      <c r="L385" s="279"/>
      <c r="O385" s="169"/>
      <c r="P385" s="169"/>
    </row>
    <row r="386" spans="1:16" s="3" customFormat="1" x14ac:dyDescent="0.35">
      <c r="A386" s="13"/>
      <c r="B386" s="629"/>
      <c r="C386" s="630"/>
      <c r="D386" s="630"/>
      <c r="E386" s="630"/>
      <c r="F386" s="630"/>
      <c r="G386" s="630"/>
      <c r="H386" s="630"/>
      <c r="I386" s="630"/>
      <c r="J386" s="630"/>
      <c r="K386" s="630"/>
      <c r="L386" s="631"/>
      <c r="M386" s="173"/>
      <c r="O386" s="167"/>
      <c r="P386" s="167"/>
    </row>
    <row r="387" spans="1:16" s="3" customFormat="1" x14ac:dyDescent="0.35">
      <c r="A387" s="13"/>
      <c r="B387" s="629"/>
      <c r="C387" s="630"/>
      <c r="D387" s="630"/>
      <c r="E387" s="630"/>
      <c r="F387" s="630"/>
      <c r="G387" s="630"/>
      <c r="H387" s="630"/>
      <c r="I387" s="630"/>
      <c r="J387" s="630"/>
      <c r="K387" s="630"/>
      <c r="L387" s="631"/>
      <c r="M387" s="173"/>
      <c r="O387" s="167"/>
      <c r="P387" s="167"/>
    </row>
    <row r="388" spans="1:16" s="3" customFormat="1" x14ac:dyDescent="0.35">
      <c r="A388" s="13"/>
      <c r="B388" s="629"/>
      <c r="C388" s="630"/>
      <c r="D388" s="630"/>
      <c r="E388" s="630"/>
      <c r="F388" s="630"/>
      <c r="G388" s="630"/>
      <c r="H388" s="630"/>
      <c r="I388" s="630"/>
      <c r="J388" s="630"/>
      <c r="K388" s="630"/>
      <c r="L388" s="631"/>
      <c r="M388" s="173"/>
      <c r="O388" s="167"/>
      <c r="P388" s="167"/>
    </row>
    <row r="389" spans="1:16" s="3" customFormat="1" x14ac:dyDescent="0.35">
      <c r="A389" s="13"/>
      <c r="B389" s="629"/>
      <c r="C389" s="630"/>
      <c r="D389" s="630"/>
      <c r="E389" s="630"/>
      <c r="F389" s="630"/>
      <c r="G389" s="630"/>
      <c r="H389" s="630"/>
      <c r="I389" s="630"/>
      <c r="J389" s="630"/>
      <c r="K389" s="630"/>
      <c r="L389" s="631"/>
      <c r="M389" s="173"/>
      <c r="O389" s="167"/>
      <c r="P389" s="167"/>
    </row>
    <row r="390" spans="1:16" s="3" customFormat="1" x14ac:dyDescent="0.35">
      <c r="A390" s="13"/>
      <c r="B390" s="629"/>
      <c r="C390" s="630"/>
      <c r="D390" s="630"/>
      <c r="E390" s="630"/>
      <c r="F390" s="630"/>
      <c r="G390" s="630"/>
      <c r="H390" s="630"/>
      <c r="I390" s="630"/>
      <c r="J390" s="630"/>
      <c r="K390" s="630"/>
      <c r="L390" s="631"/>
      <c r="M390" s="173"/>
      <c r="O390" s="167"/>
      <c r="P390" s="167"/>
    </row>
    <row r="391" spans="1:16" s="3" customFormat="1" x14ac:dyDescent="0.35">
      <c r="A391" s="13"/>
      <c r="B391" s="629"/>
      <c r="C391" s="630"/>
      <c r="D391" s="630"/>
      <c r="E391" s="630"/>
      <c r="F391" s="630"/>
      <c r="G391" s="630"/>
      <c r="H391" s="630"/>
      <c r="I391" s="630"/>
      <c r="J391" s="630"/>
      <c r="K391" s="630"/>
      <c r="L391" s="631"/>
      <c r="M391" s="173"/>
      <c r="O391" s="167"/>
      <c r="P391" s="167"/>
    </row>
    <row r="392" spans="1:16" s="3" customFormat="1" x14ac:dyDescent="0.35">
      <c r="A392" s="13"/>
      <c r="B392" s="629"/>
      <c r="C392" s="630"/>
      <c r="D392" s="630"/>
      <c r="E392" s="630"/>
      <c r="F392" s="630"/>
      <c r="G392" s="630"/>
      <c r="H392" s="630"/>
      <c r="I392" s="630"/>
      <c r="J392" s="630"/>
      <c r="K392" s="630"/>
      <c r="L392" s="631"/>
      <c r="M392" s="173"/>
      <c r="O392" s="167"/>
      <c r="P392" s="167"/>
    </row>
    <row r="393" spans="1:16" s="3" customFormat="1" x14ac:dyDescent="0.35">
      <c r="A393" s="13"/>
      <c r="B393" s="629"/>
      <c r="C393" s="630"/>
      <c r="D393" s="630"/>
      <c r="E393" s="630"/>
      <c r="F393" s="630"/>
      <c r="G393" s="630"/>
      <c r="H393" s="630"/>
      <c r="I393" s="630"/>
      <c r="J393" s="630"/>
      <c r="K393" s="630"/>
      <c r="L393" s="631"/>
      <c r="M393" s="173"/>
      <c r="O393" s="167"/>
      <c r="P393" s="167"/>
    </row>
    <row r="394" spans="1:16" s="173" customFormat="1" x14ac:dyDescent="0.35">
      <c r="A394" s="278"/>
      <c r="B394" s="308"/>
      <c r="C394" s="309"/>
      <c r="D394" s="309"/>
      <c r="E394" s="309"/>
      <c r="F394" s="309"/>
      <c r="G394" s="309"/>
      <c r="H394" s="309"/>
      <c r="I394" s="309"/>
      <c r="J394" s="309"/>
      <c r="K394" s="309"/>
      <c r="L394" s="310"/>
      <c r="O394" s="169"/>
      <c r="P394" s="169"/>
    </row>
    <row r="395" spans="1:16" s="3" customFormat="1" x14ac:dyDescent="0.35">
      <c r="A395" s="13"/>
      <c r="B395" s="636" t="s">
        <v>259</v>
      </c>
      <c r="C395" s="637"/>
      <c r="D395" s="637"/>
      <c r="E395" s="637"/>
      <c r="F395" s="637"/>
      <c r="G395" s="637"/>
      <c r="H395" s="637"/>
      <c r="I395" s="637"/>
      <c r="J395" s="637"/>
      <c r="K395" s="637"/>
      <c r="L395" s="638"/>
      <c r="M395" s="286"/>
      <c r="O395" s="167"/>
      <c r="P395" s="167"/>
    </row>
    <row r="396" spans="1:16" s="173" customFormat="1" x14ac:dyDescent="0.35">
      <c r="A396" s="278"/>
      <c r="B396" s="293"/>
      <c r="C396" s="294"/>
      <c r="D396" s="294"/>
      <c r="E396" s="294"/>
      <c r="F396" s="294"/>
      <c r="G396" s="294"/>
      <c r="H396" s="294"/>
      <c r="I396" s="294"/>
      <c r="J396" s="294"/>
      <c r="K396" s="294"/>
      <c r="L396" s="279"/>
      <c r="O396" s="169"/>
      <c r="P396" s="169"/>
    </row>
    <row r="397" spans="1:16" s="173" customFormat="1" x14ac:dyDescent="0.35">
      <c r="A397" s="278"/>
      <c r="B397" s="624" t="str">
        <f>IF(Intro!$G$23="English",O397,P397)</f>
        <v>Describe how delivery of the goods sold by your firm is paid for.</v>
      </c>
      <c r="C397" s="625"/>
      <c r="D397" s="625"/>
      <c r="E397" s="625"/>
      <c r="F397" s="625"/>
      <c r="G397" s="625"/>
      <c r="H397" s="625"/>
      <c r="I397" s="625"/>
      <c r="J397" s="625"/>
      <c r="K397" s="625"/>
      <c r="L397" s="626"/>
      <c r="O397" s="169" t="s">
        <v>235</v>
      </c>
      <c r="P397" s="169" t="s">
        <v>344</v>
      </c>
    </row>
    <row r="398" spans="1:16" s="173" customFormat="1" x14ac:dyDescent="0.35">
      <c r="A398" s="278"/>
      <c r="B398" s="293"/>
      <c r="C398" s="294"/>
      <c r="D398" s="294"/>
      <c r="E398" s="294"/>
      <c r="F398" s="294"/>
      <c r="G398" s="294"/>
      <c r="H398" s="294"/>
      <c r="I398" s="294"/>
      <c r="J398" s="294"/>
      <c r="K398" s="294"/>
      <c r="L398" s="279"/>
      <c r="O398" s="169"/>
      <c r="P398" s="169"/>
    </row>
    <row r="399" spans="1:16" s="147" customFormat="1" x14ac:dyDescent="0.35">
      <c r="A399" s="277"/>
      <c r="B399" s="693" t="str">
        <f>IF(Intro!$G$23="English",O399,P399)</f>
        <v xml:space="preserve">Your firm handles delivery, and the cost is built into the price. </v>
      </c>
      <c r="C399" s="694"/>
      <c r="D399" s="694"/>
      <c r="E399" s="694"/>
      <c r="F399" s="694"/>
      <c r="G399" s="695"/>
      <c r="H399" s="355"/>
      <c r="I399" s="294"/>
      <c r="J399" s="294"/>
      <c r="K399" s="294"/>
      <c r="L399" s="279"/>
      <c r="O399" s="170" t="s">
        <v>653</v>
      </c>
      <c r="P399" s="341" t="s">
        <v>718</v>
      </c>
    </row>
    <row r="400" spans="1:16" s="147" customFormat="1" x14ac:dyDescent="0.35">
      <c r="A400" s="277"/>
      <c r="B400" s="693" t="str">
        <f>IF(Intro!$G$23="English",O400,P400)</f>
        <v xml:space="preserve">Your firm handles delivery, but charges the purchaser separately for it. </v>
      </c>
      <c r="C400" s="694"/>
      <c r="D400" s="694"/>
      <c r="E400" s="694"/>
      <c r="F400" s="694"/>
      <c r="G400" s="695"/>
      <c r="H400" s="355"/>
      <c r="I400" s="294"/>
      <c r="J400" s="294"/>
      <c r="K400" s="294"/>
      <c r="L400" s="279"/>
      <c r="O400" s="170" t="s">
        <v>655</v>
      </c>
      <c r="P400" s="341" t="s">
        <v>719</v>
      </c>
    </row>
    <row r="401" spans="1:16" s="147" customFormat="1" x14ac:dyDescent="0.35">
      <c r="A401" s="277"/>
      <c r="B401" s="693" t="str">
        <f>IF(Intro!$G$23="English",O401,P401)</f>
        <v xml:space="preserve">The purchaser arranges and pays for delivery directly. </v>
      </c>
      <c r="C401" s="694"/>
      <c r="D401" s="694"/>
      <c r="E401" s="694"/>
      <c r="F401" s="694"/>
      <c r="G401" s="695"/>
      <c r="H401" s="355"/>
      <c r="I401" s="294"/>
      <c r="J401" s="294"/>
      <c r="K401" s="294"/>
      <c r="L401" s="279"/>
      <c r="O401" s="170" t="s">
        <v>654</v>
      </c>
      <c r="P401" s="341" t="s">
        <v>656</v>
      </c>
    </row>
    <row r="402" spans="1:16" s="173" customFormat="1" x14ac:dyDescent="0.35">
      <c r="A402" s="278"/>
      <c r="B402" s="293"/>
      <c r="C402" s="294"/>
      <c r="D402" s="294"/>
      <c r="E402" s="294"/>
      <c r="F402" s="294"/>
      <c r="G402" s="294"/>
      <c r="H402" s="294"/>
      <c r="I402" s="294"/>
      <c r="J402" s="294"/>
      <c r="K402" s="294"/>
      <c r="L402" s="279"/>
      <c r="O402" s="169"/>
      <c r="P402" s="169"/>
    </row>
    <row r="403" spans="1:16" s="173" customFormat="1" x14ac:dyDescent="0.35">
      <c r="A403" s="278"/>
      <c r="B403" s="624" t="str">
        <f>IF(Intro!$G$23="English",O403,P403)</f>
        <v>Explain if the method of paying for delivery of the goods sold by your firm has changed since January 1, 2022.</v>
      </c>
      <c r="C403" s="625"/>
      <c r="D403" s="625"/>
      <c r="E403" s="625"/>
      <c r="F403" s="625"/>
      <c r="G403" s="625"/>
      <c r="H403" s="625"/>
      <c r="I403" s="625"/>
      <c r="J403" s="625"/>
      <c r="K403" s="625"/>
      <c r="L403" s="626"/>
      <c r="O403" s="169" t="str">
        <f>"Explain if the method of paying for delivery of the goods sold by your firm has changed since January 1, "&amp;Variables!B6&amp;"."</f>
        <v>Explain if the method of paying for delivery of the goods sold by your firm has changed since January 1, 2022.</v>
      </c>
      <c r="P403" s="169"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2022.</v>
      </c>
    </row>
    <row r="404" spans="1:16" s="173" customFormat="1" x14ac:dyDescent="0.35">
      <c r="A404" s="278"/>
      <c r="B404" s="293"/>
      <c r="C404" s="294"/>
      <c r="D404" s="294"/>
      <c r="E404" s="294"/>
      <c r="F404" s="294"/>
      <c r="G404" s="294"/>
      <c r="H404" s="294"/>
      <c r="I404" s="294"/>
      <c r="J404" s="294"/>
      <c r="K404" s="294"/>
      <c r="L404" s="279"/>
      <c r="O404" s="169"/>
      <c r="P404" s="169"/>
    </row>
    <row r="405" spans="1:16" s="3" customFormat="1" x14ac:dyDescent="0.35">
      <c r="A405" s="13"/>
      <c r="B405" s="629"/>
      <c r="C405" s="630"/>
      <c r="D405" s="630"/>
      <c r="E405" s="630"/>
      <c r="F405" s="630"/>
      <c r="G405" s="630"/>
      <c r="H405" s="630"/>
      <c r="I405" s="630"/>
      <c r="J405" s="630"/>
      <c r="K405" s="630"/>
      <c r="L405" s="631"/>
      <c r="M405" s="173"/>
      <c r="O405" s="167"/>
      <c r="P405" s="167"/>
    </row>
    <row r="406" spans="1:16" s="3" customFormat="1" x14ac:dyDescent="0.35">
      <c r="A406" s="13"/>
      <c r="B406" s="629"/>
      <c r="C406" s="630"/>
      <c r="D406" s="630"/>
      <c r="E406" s="630"/>
      <c r="F406" s="630"/>
      <c r="G406" s="630"/>
      <c r="H406" s="630"/>
      <c r="I406" s="630"/>
      <c r="J406" s="630"/>
      <c r="K406" s="630"/>
      <c r="L406" s="631"/>
      <c r="M406" s="173"/>
      <c r="O406" s="167"/>
      <c r="P406" s="167"/>
    </row>
    <row r="407" spans="1:16" s="3" customFormat="1" x14ac:dyDescent="0.35">
      <c r="A407" s="13"/>
      <c r="B407" s="629"/>
      <c r="C407" s="630"/>
      <c r="D407" s="630"/>
      <c r="E407" s="630"/>
      <c r="F407" s="630"/>
      <c r="G407" s="630"/>
      <c r="H407" s="630"/>
      <c r="I407" s="630"/>
      <c r="J407" s="630"/>
      <c r="K407" s="630"/>
      <c r="L407" s="631"/>
      <c r="M407" s="173"/>
      <c r="O407" s="167"/>
      <c r="P407" s="167"/>
    </row>
    <row r="408" spans="1:16" s="3" customFormat="1" x14ac:dyDescent="0.35">
      <c r="A408" s="13"/>
      <c r="B408" s="629"/>
      <c r="C408" s="630"/>
      <c r="D408" s="630"/>
      <c r="E408" s="630"/>
      <c r="F408" s="630"/>
      <c r="G408" s="630"/>
      <c r="H408" s="630"/>
      <c r="I408" s="630"/>
      <c r="J408" s="630"/>
      <c r="K408" s="630"/>
      <c r="L408" s="631"/>
      <c r="M408" s="173"/>
      <c r="O408" s="167"/>
      <c r="P408" s="167"/>
    </row>
    <row r="409" spans="1:16" s="3" customFormat="1" x14ac:dyDescent="0.35">
      <c r="A409" s="13"/>
      <c r="B409" s="629"/>
      <c r="C409" s="630"/>
      <c r="D409" s="630"/>
      <c r="E409" s="630"/>
      <c r="F409" s="630"/>
      <c r="G409" s="630"/>
      <c r="H409" s="630"/>
      <c r="I409" s="630"/>
      <c r="J409" s="630"/>
      <c r="K409" s="630"/>
      <c r="L409" s="631"/>
      <c r="M409" s="173"/>
      <c r="O409" s="167"/>
      <c r="P409" s="167"/>
    </row>
    <row r="410" spans="1:16" s="3" customFormat="1" x14ac:dyDescent="0.35">
      <c r="A410" s="13"/>
      <c r="B410" s="629"/>
      <c r="C410" s="630"/>
      <c r="D410" s="630"/>
      <c r="E410" s="630"/>
      <c r="F410" s="630"/>
      <c r="G410" s="630"/>
      <c r="H410" s="630"/>
      <c r="I410" s="630"/>
      <c r="J410" s="630"/>
      <c r="K410" s="630"/>
      <c r="L410" s="631"/>
      <c r="M410" s="173"/>
      <c r="O410" s="167"/>
      <c r="P410" s="167"/>
    </row>
    <row r="411" spans="1:16" s="3" customFormat="1" x14ac:dyDescent="0.35">
      <c r="A411" s="13"/>
      <c r="B411" s="629"/>
      <c r="C411" s="630"/>
      <c r="D411" s="630"/>
      <c r="E411" s="630"/>
      <c r="F411" s="630"/>
      <c r="G411" s="630"/>
      <c r="H411" s="630"/>
      <c r="I411" s="630"/>
      <c r="J411" s="630"/>
      <c r="K411" s="630"/>
      <c r="L411" s="631"/>
      <c r="M411" s="173"/>
      <c r="O411" s="167"/>
      <c r="P411" s="167"/>
    </row>
    <row r="412" spans="1:16" s="3" customFormat="1" x14ac:dyDescent="0.35">
      <c r="A412" s="13"/>
      <c r="B412" s="629"/>
      <c r="C412" s="630"/>
      <c r="D412" s="630"/>
      <c r="E412" s="630"/>
      <c r="F412" s="630"/>
      <c r="G412" s="630"/>
      <c r="H412" s="630"/>
      <c r="I412" s="630"/>
      <c r="J412" s="630"/>
      <c r="K412" s="630"/>
      <c r="L412" s="631"/>
      <c r="M412" s="173"/>
      <c r="O412" s="167"/>
      <c r="P412" s="167"/>
    </row>
    <row r="413" spans="1:16" s="173" customFormat="1" x14ac:dyDescent="0.35">
      <c r="A413" s="278"/>
      <c r="B413" s="308"/>
      <c r="C413" s="309"/>
      <c r="D413" s="309"/>
      <c r="E413" s="309"/>
      <c r="F413" s="309"/>
      <c r="G413" s="309"/>
      <c r="H413" s="309"/>
      <c r="I413" s="309"/>
      <c r="J413" s="309"/>
      <c r="K413" s="309"/>
      <c r="L413" s="310"/>
      <c r="O413" s="169"/>
      <c r="P413" s="169"/>
    </row>
    <row r="414" spans="1:16" s="3" customFormat="1" x14ac:dyDescent="0.35">
      <c r="A414" s="13"/>
      <c r="B414" s="636" t="s">
        <v>272</v>
      </c>
      <c r="C414" s="637"/>
      <c r="D414" s="637"/>
      <c r="E414" s="637"/>
      <c r="F414" s="637"/>
      <c r="G414" s="637"/>
      <c r="H414" s="637"/>
      <c r="I414" s="637"/>
      <c r="J414" s="637"/>
      <c r="K414" s="637"/>
      <c r="L414" s="638"/>
      <c r="M414" s="286"/>
      <c r="O414" s="167"/>
      <c r="P414" s="167"/>
    </row>
    <row r="415" spans="1:16" s="173" customFormat="1" x14ac:dyDescent="0.35">
      <c r="A415" s="278"/>
      <c r="B415" s="293"/>
      <c r="C415" s="294"/>
      <c r="D415" s="294"/>
      <c r="E415" s="294"/>
      <c r="F415" s="294"/>
      <c r="G415" s="294"/>
      <c r="H415" s="294"/>
      <c r="I415" s="294"/>
      <c r="J415" s="294"/>
      <c r="K415" s="294"/>
      <c r="L415" s="279"/>
      <c r="O415" s="169"/>
      <c r="P415" s="169"/>
    </row>
    <row r="416" spans="1:16" s="173" customFormat="1" x14ac:dyDescent="0.35">
      <c r="A416" s="278"/>
      <c r="B416" s="624" t="str">
        <f>IF(Intro!$G$23="English",O416,P416)</f>
        <v>Explain if demand for the goods or sales of the goods has changed since January 1, 2022.</v>
      </c>
      <c r="C416" s="625"/>
      <c r="D416" s="625"/>
      <c r="E416" s="625"/>
      <c r="F416" s="625"/>
      <c r="G416" s="625"/>
      <c r="H416" s="625"/>
      <c r="I416" s="625"/>
      <c r="J416" s="625"/>
      <c r="K416" s="625"/>
      <c r="L416" s="626"/>
      <c r="O416" s="169" t="str">
        <f>"Explain if demand for the goods or sales of the goods has changed since January 1, "&amp;Variables!B6&amp;"."</f>
        <v>Explain if demand for the goods or sales of the goods has changed since January 1, 2022.</v>
      </c>
      <c r="P416" s="169" t="str">
        <f>"Expliquez si la demande pour les marchandises ou les ventes de marchandises ont changé depuis le 1er janvier "&amp;Variables!B6&amp;"."</f>
        <v>Expliquez si la demande pour les marchandises ou les ventes de marchandises ont changé depuis le 1er janvier 2022.</v>
      </c>
    </row>
    <row r="417" spans="1:16" s="173" customFormat="1" x14ac:dyDescent="0.35">
      <c r="A417" s="278"/>
      <c r="B417" s="293"/>
      <c r="C417" s="294"/>
      <c r="D417" s="294"/>
      <c r="E417" s="294"/>
      <c r="F417" s="294"/>
      <c r="G417" s="294"/>
      <c r="H417" s="294"/>
      <c r="I417" s="294"/>
      <c r="J417" s="294"/>
      <c r="K417" s="294"/>
      <c r="L417" s="279"/>
      <c r="O417" s="169"/>
      <c r="P417" s="169"/>
    </row>
    <row r="418" spans="1:16" s="3" customFormat="1" x14ac:dyDescent="0.35">
      <c r="A418" s="13"/>
      <c r="B418" s="629"/>
      <c r="C418" s="630"/>
      <c r="D418" s="630"/>
      <c r="E418" s="630"/>
      <c r="F418" s="630"/>
      <c r="G418" s="630"/>
      <c r="H418" s="630"/>
      <c r="I418" s="630"/>
      <c r="J418" s="630"/>
      <c r="K418" s="630"/>
      <c r="L418" s="631"/>
      <c r="M418" s="173"/>
      <c r="O418" s="167"/>
      <c r="P418" s="167"/>
    </row>
    <row r="419" spans="1:16" s="3" customFormat="1" x14ac:dyDescent="0.35">
      <c r="A419" s="13"/>
      <c r="B419" s="629"/>
      <c r="C419" s="630"/>
      <c r="D419" s="630"/>
      <c r="E419" s="630"/>
      <c r="F419" s="630"/>
      <c r="G419" s="630"/>
      <c r="H419" s="630"/>
      <c r="I419" s="630"/>
      <c r="J419" s="630"/>
      <c r="K419" s="630"/>
      <c r="L419" s="631"/>
      <c r="M419" s="173"/>
      <c r="O419" s="167"/>
      <c r="P419" s="167"/>
    </row>
    <row r="420" spans="1:16" s="3" customFormat="1" x14ac:dyDescent="0.35">
      <c r="A420" s="13"/>
      <c r="B420" s="629"/>
      <c r="C420" s="630"/>
      <c r="D420" s="630"/>
      <c r="E420" s="630"/>
      <c r="F420" s="630"/>
      <c r="G420" s="630"/>
      <c r="H420" s="630"/>
      <c r="I420" s="630"/>
      <c r="J420" s="630"/>
      <c r="K420" s="630"/>
      <c r="L420" s="631"/>
      <c r="M420" s="173"/>
      <c r="O420" s="167"/>
      <c r="P420" s="167"/>
    </row>
    <row r="421" spans="1:16" s="3" customFormat="1" x14ac:dyDescent="0.35">
      <c r="A421" s="13"/>
      <c r="B421" s="629"/>
      <c r="C421" s="630"/>
      <c r="D421" s="630"/>
      <c r="E421" s="630"/>
      <c r="F421" s="630"/>
      <c r="G421" s="630"/>
      <c r="H421" s="630"/>
      <c r="I421" s="630"/>
      <c r="J421" s="630"/>
      <c r="K421" s="630"/>
      <c r="L421" s="631"/>
      <c r="M421" s="173"/>
      <c r="O421" s="167"/>
      <c r="P421" s="167"/>
    </row>
    <row r="422" spans="1:16" s="3" customFormat="1" x14ac:dyDescent="0.35">
      <c r="A422" s="13"/>
      <c r="B422" s="629"/>
      <c r="C422" s="630"/>
      <c r="D422" s="630"/>
      <c r="E422" s="630"/>
      <c r="F422" s="630"/>
      <c r="G422" s="630"/>
      <c r="H422" s="630"/>
      <c r="I422" s="630"/>
      <c r="J422" s="630"/>
      <c r="K422" s="630"/>
      <c r="L422" s="631"/>
      <c r="M422" s="173"/>
      <c r="O422" s="167"/>
      <c r="P422" s="167"/>
    </row>
    <row r="423" spans="1:16" s="3" customFormat="1" x14ac:dyDescent="0.35">
      <c r="A423" s="13"/>
      <c r="B423" s="629"/>
      <c r="C423" s="630"/>
      <c r="D423" s="630"/>
      <c r="E423" s="630"/>
      <c r="F423" s="630"/>
      <c r="G423" s="630"/>
      <c r="H423" s="630"/>
      <c r="I423" s="630"/>
      <c r="J423" s="630"/>
      <c r="K423" s="630"/>
      <c r="L423" s="631"/>
      <c r="M423" s="173"/>
      <c r="O423" s="167"/>
      <c r="P423" s="167"/>
    </row>
    <row r="424" spans="1:16" s="3" customFormat="1" x14ac:dyDescent="0.35">
      <c r="A424" s="13"/>
      <c r="B424" s="629"/>
      <c r="C424" s="630"/>
      <c r="D424" s="630"/>
      <c r="E424" s="630"/>
      <c r="F424" s="630"/>
      <c r="G424" s="630"/>
      <c r="H424" s="630"/>
      <c r="I424" s="630"/>
      <c r="J424" s="630"/>
      <c r="K424" s="630"/>
      <c r="L424" s="631"/>
      <c r="M424" s="173"/>
      <c r="O424" s="167"/>
      <c r="P424" s="167"/>
    </row>
    <row r="425" spans="1:16" s="3" customFormat="1" x14ac:dyDescent="0.35">
      <c r="A425" s="13"/>
      <c r="B425" s="629"/>
      <c r="C425" s="630"/>
      <c r="D425" s="630"/>
      <c r="E425" s="630"/>
      <c r="F425" s="630"/>
      <c r="G425" s="630"/>
      <c r="H425" s="630"/>
      <c r="I425" s="630"/>
      <c r="J425" s="630"/>
      <c r="K425" s="630"/>
      <c r="L425" s="631"/>
      <c r="M425" s="173"/>
      <c r="O425" s="167"/>
      <c r="P425" s="167"/>
    </row>
    <row r="426" spans="1:16" s="173" customFormat="1" x14ac:dyDescent="0.35">
      <c r="A426" s="278"/>
      <c r="B426" s="308"/>
      <c r="C426" s="309"/>
      <c r="D426" s="309"/>
      <c r="E426" s="309"/>
      <c r="F426" s="309"/>
      <c r="G426" s="309"/>
      <c r="H426" s="309"/>
      <c r="I426" s="309"/>
      <c r="J426" s="309"/>
      <c r="K426" s="309"/>
      <c r="L426" s="310"/>
      <c r="O426" s="169"/>
      <c r="P426" s="169"/>
    </row>
    <row r="428" spans="1:16" x14ac:dyDescent="0.35">
      <c r="B428" s="658" t="str">
        <f>IF(Intro!$G$23="English",O428,P428)</f>
        <v>MARKETS</v>
      </c>
      <c r="C428" s="659"/>
      <c r="D428" s="659"/>
      <c r="E428" s="659"/>
      <c r="F428" s="659"/>
      <c r="G428" s="659"/>
      <c r="H428" s="659"/>
      <c r="I428" s="659"/>
      <c r="J428" s="659"/>
      <c r="K428" s="659"/>
      <c r="L428" s="660"/>
      <c r="M428" s="173"/>
      <c r="O428" s="267" t="s">
        <v>626</v>
      </c>
      <c r="P428" s="267" t="s">
        <v>627</v>
      </c>
    </row>
    <row r="429" spans="1:16" x14ac:dyDescent="0.35">
      <c r="B429" s="661" t="s">
        <v>273</v>
      </c>
      <c r="C429" s="662"/>
      <c r="D429" s="662"/>
      <c r="E429" s="662"/>
      <c r="F429" s="662"/>
      <c r="G429" s="662"/>
      <c r="H429" s="662"/>
      <c r="I429" s="662"/>
      <c r="J429" s="662"/>
      <c r="K429" s="662"/>
      <c r="L429" s="663"/>
      <c r="M429" s="2"/>
    </row>
    <row r="430" spans="1:16" s="10" customFormat="1" x14ac:dyDescent="0.35">
      <c r="A430" s="12"/>
      <c r="B430" s="27"/>
      <c r="C430" s="28"/>
      <c r="D430" s="28"/>
      <c r="E430" s="29"/>
      <c r="F430" s="29"/>
      <c r="G430" s="29"/>
      <c r="H430" s="29"/>
      <c r="I430" s="29"/>
      <c r="J430" s="29"/>
      <c r="K430" s="29"/>
      <c r="L430" s="30"/>
      <c r="O430" s="8"/>
      <c r="P430" s="8"/>
    </row>
    <row r="431" spans="1:16" s="10" customFormat="1" x14ac:dyDescent="0.35">
      <c r="A431" s="12"/>
      <c r="B431" s="525" t="str">
        <f>IF(Intro!$G$23="English",O431,P431)</f>
        <v>Describe the markets for the goods in Canada and globally since January 1, 2022. Factors to consider in your response include, but are not limited to, demand, sales, prices, capacity utilization and import volumes of the goods.</v>
      </c>
      <c r="C431" s="526"/>
      <c r="D431" s="526"/>
      <c r="E431" s="526"/>
      <c r="F431" s="526"/>
      <c r="G431" s="526"/>
      <c r="H431" s="526"/>
      <c r="I431" s="526"/>
      <c r="J431" s="526"/>
      <c r="K431" s="526"/>
      <c r="L431" s="527"/>
      <c r="O431" s="16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2022. Factors to consider in your response include, but are not limited to, demand, sales, prices, capacity utilization and import volumes of the goods.</v>
      </c>
      <c r="P431" s="8"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2022. Les facteurs à prendre en compte dans votre réponse comprennent, sans s'y limiter, la demande, les ventes, les prix, l'utilisation de la capacité et les volumes d'importations des marchandises.</v>
      </c>
    </row>
    <row r="432" spans="1:16" s="10" customFormat="1" x14ac:dyDescent="0.35">
      <c r="A432" s="12"/>
      <c r="B432" s="525"/>
      <c r="C432" s="526"/>
      <c r="D432" s="526"/>
      <c r="E432" s="526"/>
      <c r="F432" s="526"/>
      <c r="G432" s="526"/>
      <c r="H432" s="526"/>
      <c r="I432" s="526"/>
      <c r="J432" s="526"/>
      <c r="K432" s="526"/>
      <c r="L432" s="527"/>
      <c r="O432" s="168"/>
      <c r="P432" s="8"/>
    </row>
    <row r="433" spans="1:16" s="173" customFormat="1" x14ac:dyDescent="0.35">
      <c r="A433" s="278"/>
      <c r="B433" s="293"/>
      <c r="C433" s="294"/>
      <c r="D433" s="294"/>
      <c r="E433" s="294"/>
      <c r="F433" s="294"/>
      <c r="G433" s="294"/>
      <c r="H433" s="294"/>
      <c r="I433" s="294"/>
      <c r="J433" s="294"/>
      <c r="K433" s="294"/>
      <c r="L433" s="279"/>
      <c r="O433" s="169"/>
      <c r="P433" s="169"/>
    </row>
    <row r="434" spans="1:16" s="3" customFormat="1" x14ac:dyDescent="0.35">
      <c r="A434" s="13"/>
      <c r="B434" s="629"/>
      <c r="C434" s="630"/>
      <c r="D434" s="630"/>
      <c r="E434" s="630"/>
      <c r="F434" s="630"/>
      <c r="G434" s="630"/>
      <c r="H434" s="630"/>
      <c r="I434" s="630"/>
      <c r="J434" s="630"/>
      <c r="K434" s="630"/>
      <c r="L434" s="631"/>
      <c r="M434" s="173"/>
      <c r="O434" s="167"/>
      <c r="P434" s="167"/>
    </row>
    <row r="435" spans="1:16" s="3" customFormat="1" x14ac:dyDescent="0.35">
      <c r="A435" s="13"/>
      <c r="B435" s="629"/>
      <c r="C435" s="630"/>
      <c r="D435" s="630"/>
      <c r="E435" s="630"/>
      <c r="F435" s="630"/>
      <c r="G435" s="630"/>
      <c r="H435" s="630"/>
      <c r="I435" s="630"/>
      <c r="J435" s="630"/>
      <c r="K435" s="630"/>
      <c r="L435" s="631"/>
      <c r="M435" s="173"/>
      <c r="O435" s="167"/>
      <c r="P435" s="167"/>
    </row>
    <row r="436" spans="1:16" s="3" customFormat="1" x14ac:dyDescent="0.35">
      <c r="A436" s="13"/>
      <c r="B436" s="629"/>
      <c r="C436" s="630"/>
      <c r="D436" s="630"/>
      <c r="E436" s="630"/>
      <c r="F436" s="630"/>
      <c r="G436" s="630"/>
      <c r="H436" s="630"/>
      <c r="I436" s="630"/>
      <c r="J436" s="630"/>
      <c r="K436" s="630"/>
      <c r="L436" s="631"/>
      <c r="M436" s="173"/>
      <c r="O436" s="167"/>
      <c r="P436" s="167"/>
    </row>
    <row r="437" spans="1:16" s="3" customFormat="1" x14ac:dyDescent="0.35">
      <c r="A437" s="13"/>
      <c r="B437" s="629"/>
      <c r="C437" s="630"/>
      <c r="D437" s="630"/>
      <c r="E437" s="630"/>
      <c r="F437" s="630"/>
      <c r="G437" s="630"/>
      <c r="H437" s="630"/>
      <c r="I437" s="630"/>
      <c r="J437" s="630"/>
      <c r="K437" s="630"/>
      <c r="L437" s="631"/>
      <c r="M437" s="173"/>
      <c r="O437" s="167"/>
      <c r="P437" s="167"/>
    </row>
    <row r="438" spans="1:16" s="3" customFormat="1" x14ac:dyDescent="0.35">
      <c r="A438" s="13"/>
      <c r="B438" s="629"/>
      <c r="C438" s="630"/>
      <c r="D438" s="630"/>
      <c r="E438" s="630"/>
      <c r="F438" s="630"/>
      <c r="G438" s="630"/>
      <c r="H438" s="630"/>
      <c r="I438" s="630"/>
      <c r="J438" s="630"/>
      <c r="K438" s="630"/>
      <c r="L438" s="631"/>
      <c r="M438" s="173"/>
      <c r="O438" s="167"/>
      <c r="P438" s="167"/>
    </row>
    <row r="439" spans="1:16" s="3" customFormat="1" x14ac:dyDescent="0.35">
      <c r="A439" s="13"/>
      <c r="B439" s="629"/>
      <c r="C439" s="630"/>
      <c r="D439" s="630"/>
      <c r="E439" s="630"/>
      <c r="F439" s="630"/>
      <c r="G439" s="630"/>
      <c r="H439" s="630"/>
      <c r="I439" s="630"/>
      <c r="J439" s="630"/>
      <c r="K439" s="630"/>
      <c r="L439" s="631"/>
      <c r="M439" s="173"/>
      <c r="O439" s="167"/>
      <c r="P439" s="167"/>
    </row>
    <row r="440" spans="1:16" s="3" customFormat="1" x14ac:dyDescent="0.35">
      <c r="A440" s="13"/>
      <c r="B440" s="629"/>
      <c r="C440" s="630"/>
      <c r="D440" s="630"/>
      <c r="E440" s="630"/>
      <c r="F440" s="630"/>
      <c r="G440" s="630"/>
      <c r="H440" s="630"/>
      <c r="I440" s="630"/>
      <c r="J440" s="630"/>
      <c r="K440" s="630"/>
      <c r="L440" s="631"/>
      <c r="M440" s="173"/>
      <c r="O440" s="167"/>
      <c r="P440" s="167"/>
    </row>
    <row r="441" spans="1:16" s="3" customFormat="1" x14ac:dyDescent="0.35">
      <c r="A441" s="13"/>
      <c r="B441" s="629"/>
      <c r="C441" s="630"/>
      <c r="D441" s="630"/>
      <c r="E441" s="630"/>
      <c r="F441" s="630"/>
      <c r="G441" s="630"/>
      <c r="H441" s="630"/>
      <c r="I441" s="630"/>
      <c r="J441" s="630"/>
      <c r="K441" s="630"/>
      <c r="L441" s="631"/>
      <c r="M441" s="173"/>
      <c r="O441" s="167"/>
      <c r="P441" s="167"/>
    </row>
    <row r="442" spans="1:16" s="173" customFormat="1" x14ac:dyDescent="0.35">
      <c r="A442" s="278"/>
      <c r="B442" s="308"/>
      <c r="C442" s="309"/>
      <c r="D442" s="309"/>
      <c r="E442" s="309"/>
      <c r="F442" s="309"/>
      <c r="G442" s="309"/>
      <c r="H442" s="309"/>
      <c r="I442" s="309"/>
      <c r="J442" s="309"/>
      <c r="K442" s="309"/>
      <c r="L442" s="310"/>
      <c r="O442" s="169"/>
      <c r="P442" s="169"/>
    </row>
    <row r="443" spans="1:16" x14ac:dyDescent="0.35">
      <c r="B443" s="636" t="s">
        <v>644</v>
      </c>
      <c r="C443" s="637"/>
      <c r="D443" s="637"/>
      <c r="E443" s="637"/>
      <c r="F443" s="637"/>
      <c r="G443" s="637"/>
      <c r="H443" s="637"/>
      <c r="I443" s="637"/>
      <c r="J443" s="637"/>
      <c r="K443" s="637"/>
      <c r="L443" s="638"/>
      <c r="M443" s="2"/>
    </row>
    <row r="444" spans="1:16" s="10" customFormat="1" x14ac:dyDescent="0.35">
      <c r="A444" s="12"/>
      <c r="B444" s="27"/>
      <c r="C444" s="28"/>
      <c r="D444" s="28"/>
      <c r="E444" s="29"/>
      <c r="F444" s="29"/>
      <c r="G444" s="29"/>
      <c r="H444" s="29"/>
      <c r="I444" s="29"/>
      <c r="J444" s="29"/>
      <c r="K444" s="29"/>
      <c r="L444" s="30"/>
      <c r="O444" s="8"/>
      <c r="P444" s="8"/>
    </row>
    <row r="445" spans="1:16" s="10" customFormat="1" x14ac:dyDescent="0.35">
      <c r="A445" s="12"/>
      <c r="B445" s="525" t="str">
        <f>IF(Intro!$G$23="English",O445,P445)</f>
        <v>Comment on how the Canadian market for the goods has changed since January 2025. Has your firm’s export strategy for the goods changed? Has the domestic price premium for the goods changed as a result of any promotional efforts to buy Canadian products?</v>
      </c>
      <c r="C445" s="526"/>
      <c r="D445" s="526"/>
      <c r="E445" s="526"/>
      <c r="F445" s="526"/>
      <c r="G445" s="526"/>
      <c r="H445" s="526"/>
      <c r="I445" s="526"/>
      <c r="J445" s="526"/>
      <c r="K445" s="526"/>
      <c r="L445" s="527"/>
      <c r="O445" s="168" t="s">
        <v>724</v>
      </c>
      <c r="P445" s="8" t="s">
        <v>725</v>
      </c>
    </row>
    <row r="446" spans="1:16" s="10" customFormat="1" x14ac:dyDescent="0.35">
      <c r="A446" s="12"/>
      <c r="B446" s="525"/>
      <c r="C446" s="526"/>
      <c r="D446" s="526"/>
      <c r="E446" s="526"/>
      <c r="F446" s="526"/>
      <c r="G446" s="526"/>
      <c r="H446" s="526"/>
      <c r="I446" s="526"/>
      <c r="J446" s="526"/>
      <c r="K446" s="526"/>
      <c r="L446" s="527"/>
      <c r="O446" s="168"/>
      <c r="P446" s="8"/>
    </row>
    <row r="447" spans="1:16" s="173" customFormat="1" x14ac:dyDescent="0.35">
      <c r="A447" s="278"/>
      <c r="B447" s="293"/>
      <c r="C447" s="294"/>
      <c r="D447" s="294"/>
      <c r="E447" s="294"/>
      <c r="F447" s="294"/>
      <c r="G447" s="294"/>
      <c r="H447" s="294"/>
      <c r="I447" s="294"/>
      <c r="J447" s="294"/>
      <c r="K447" s="294"/>
      <c r="L447" s="279"/>
      <c r="O447" s="169"/>
      <c r="P447" s="169"/>
    </row>
    <row r="448" spans="1:16" s="3" customFormat="1" x14ac:dyDescent="0.35">
      <c r="A448" s="13"/>
      <c r="B448" s="629"/>
      <c r="C448" s="630"/>
      <c r="D448" s="630"/>
      <c r="E448" s="630"/>
      <c r="F448" s="630"/>
      <c r="G448" s="630"/>
      <c r="H448" s="630"/>
      <c r="I448" s="630"/>
      <c r="J448" s="630"/>
      <c r="K448" s="630"/>
      <c r="L448" s="631"/>
      <c r="M448" s="173"/>
      <c r="O448" s="167"/>
      <c r="P448" s="167"/>
    </row>
    <row r="449" spans="1:16" s="3" customFormat="1" x14ac:dyDescent="0.35">
      <c r="A449" s="13"/>
      <c r="B449" s="629"/>
      <c r="C449" s="630"/>
      <c r="D449" s="630"/>
      <c r="E449" s="630"/>
      <c r="F449" s="630"/>
      <c r="G449" s="630"/>
      <c r="H449" s="630"/>
      <c r="I449" s="630"/>
      <c r="J449" s="630"/>
      <c r="K449" s="630"/>
      <c r="L449" s="631"/>
      <c r="M449" s="173"/>
      <c r="O449" s="167"/>
      <c r="P449" s="167"/>
    </row>
    <row r="450" spans="1:16" s="3" customFormat="1" x14ac:dyDescent="0.35">
      <c r="A450" s="13"/>
      <c r="B450" s="629"/>
      <c r="C450" s="630"/>
      <c r="D450" s="630"/>
      <c r="E450" s="630"/>
      <c r="F450" s="630"/>
      <c r="G450" s="630"/>
      <c r="H450" s="630"/>
      <c r="I450" s="630"/>
      <c r="J450" s="630"/>
      <c r="K450" s="630"/>
      <c r="L450" s="631"/>
      <c r="M450" s="173"/>
      <c r="O450" s="167"/>
      <c r="P450" s="167"/>
    </row>
    <row r="451" spans="1:16" s="3" customFormat="1" x14ac:dyDescent="0.35">
      <c r="A451" s="13"/>
      <c r="B451" s="629"/>
      <c r="C451" s="630"/>
      <c r="D451" s="630"/>
      <c r="E451" s="630"/>
      <c r="F451" s="630"/>
      <c r="G451" s="630"/>
      <c r="H451" s="630"/>
      <c r="I451" s="630"/>
      <c r="J451" s="630"/>
      <c r="K451" s="630"/>
      <c r="L451" s="631"/>
      <c r="M451" s="173"/>
      <c r="O451" s="167"/>
      <c r="P451" s="167"/>
    </row>
    <row r="452" spans="1:16" s="3" customFormat="1" x14ac:dyDescent="0.35">
      <c r="A452" s="13"/>
      <c r="B452" s="629"/>
      <c r="C452" s="630"/>
      <c r="D452" s="630"/>
      <c r="E452" s="630"/>
      <c r="F452" s="630"/>
      <c r="G452" s="630"/>
      <c r="H452" s="630"/>
      <c r="I452" s="630"/>
      <c r="J452" s="630"/>
      <c r="K452" s="630"/>
      <c r="L452" s="631"/>
      <c r="M452" s="173"/>
      <c r="O452" s="167"/>
      <c r="P452" s="167"/>
    </row>
    <row r="453" spans="1:16" s="3" customFormat="1" x14ac:dyDescent="0.35">
      <c r="A453" s="13"/>
      <c r="B453" s="629"/>
      <c r="C453" s="630"/>
      <c r="D453" s="630"/>
      <c r="E453" s="630"/>
      <c r="F453" s="630"/>
      <c r="G453" s="630"/>
      <c r="H453" s="630"/>
      <c r="I453" s="630"/>
      <c r="J453" s="630"/>
      <c r="K453" s="630"/>
      <c r="L453" s="631"/>
      <c r="M453" s="173"/>
      <c r="O453" s="167"/>
      <c r="P453" s="167"/>
    </row>
    <row r="454" spans="1:16" s="3" customFormat="1" x14ac:dyDescent="0.35">
      <c r="A454" s="13"/>
      <c r="B454" s="629"/>
      <c r="C454" s="630"/>
      <c r="D454" s="630"/>
      <c r="E454" s="630"/>
      <c r="F454" s="630"/>
      <c r="G454" s="630"/>
      <c r="H454" s="630"/>
      <c r="I454" s="630"/>
      <c r="J454" s="630"/>
      <c r="K454" s="630"/>
      <c r="L454" s="631"/>
      <c r="M454" s="173"/>
      <c r="O454" s="167"/>
      <c r="P454" s="167"/>
    </row>
    <row r="455" spans="1:16" s="3" customFormat="1" x14ac:dyDescent="0.35">
      <c r="A455" s="13"/>
      <c r="B455" s="629"/>
      <c r="C455" s="630"/>
      <c r="D455" s="630"/>
      <c r="E455" s="630"/>
      <c r="F455" s="630"/>
      <c r="G455" s="630"/>
      <c r="H455" s="630"/>
      <c r="I455" s="630"/>
      <c r="J455" s="630"/>
      <c r="K455" s="630"/>
      <c r="L455" s="631"/>
      <c r="M455" s="173"/>
      <c r="O455" s="167"/>
      <c r="P455" s="167"/>
    </row>
    <row r="456" spans="1:16" s="173" customFormat="1" x14ac:dyDescent="0.35">
      <c r="A456" s="278"/>
      <c r="B456" s="308"/>
      <c r="C456" s="309"/>
      <c r="D456" s="309"/>
      <c r="E456" s="309"/>
      <c r="F456" s="309"/>
      <c r="G456" s="309"/>
      <c r="H456" s="309"/>
      <c r="I456" s="309"/>
      <c r="J456" s="309"/>
      <c r="K456" s="309"/>
      <c r="L456" s="310"/>
      <c r="O456" s="169"/>
      <c r="P456" s="169"/>
    </row>
    <row r="457" spans="1:16" x14ac:dyDescent="0.35">
      <c r="B457" s="636" t="s">
        <v>645</v>
      </c>
      <c r="C457" s="637"/>
      <c r="D457" s="637"/>
      <c r="E457" s="637"/>
      <c r="F457" s="637"/>
      <c r="G457" s="637"/>
      <c r="H457" s="637"/>
      <c r="I457" s="637"/>
      <c r="J457" s="637"/>
      <c r="K457" s="637"/>
      <c r="L457" s="638"/>
      <c r="M457" s="2"/>
    </row>
    <row r="458" spans="1:16" s="10" customFormat="1" x14ac:dyDescent="0.35">
      <c r="A458" s="12"/>
      <c r="B458" s="27"/>
      <c r="C458" s="28"/>
      <c r="D458" s="28"/>
      <c r="E458" s="29"/>
      <c r="F458" s="29"/>
      <c r="G458" s="29"/>
      <c r="H458" s="29"/>
      <c r="I458" s="29"/>
      <c r="J458" s="29"/>
      <c r="K458" s="29"/>
      <c r="L458" s="30"/>
      <c r="O458" s="8"/>
      <c r="P458" s="8"/>
    </row>
    <row r="459" spans="1:16" s="10" customFormat="1" x14ac:dyDescent="0.35">
      <c r="A459" s="12"/>
      <c r="B459" s="525" t="str">
        <f>IF(Intro!$G$23="English",O459,P459)</f>
        <v>Explain any changes you expect to see in the Canadian market and in other markets globally for the goods over the next two years with respect to demand, prices, capacity utilization, import volumes or any other factor.</v>
      </c>
      <c r="C459" s="526"/>
      <c r="D459" s="526"/>
      <c r="E459" s="526"/>
      <c r="F459" s="526"/>
      <c r="G459" s="526"/>
      <c r="H459" s="526"/>
      <c r="I459" s="526"/>
      <c r="J459" s="526"/>
      <c r="K459" s="526"/>
      <c r="L459" s="527"/>
      <c r="O459" s="168" t="str">
        <f>"Explain any changes you expect to see in the Canadian market and in other markets globally for the goods over the next two years with respect to demand, prices, capacity utilization, import volumes or any other factor."</f>
        <v>Explain any changes you expect to see in the Canadian market and in other markets globally for the goods over the next two years with respect to demand, prices, capacity utilization, import volumes or any other factor.</v>
      </c>
      <c r="P459" s="8" t="s">
        <v>662</v>
      </c>
    </row>
    <row r="460" spans="1:16" s="10" customFormat="1" x14ac:dyDescent="0.35">
      <c r="A460" s="12"/>
      <c r="B460" s="525"/>
      <c r="C460" s="526"/>
      <c r="D460" s="526"/>
      <c r="E460" s="526"/>
      <c r="F460" s="526"/>
      <c r="G460" s="526"/>
      <c r="H460" s="526"/>
      <c r="I460" s="526"/>
      <c r="J460" s="526"/>
      <c r="K460" s="526"/>
      <c r="L460" s="527"/>
      <c r="O460" s="168"/>
      <c r="P460" s="8"/>
    </row>
    <row r="461" spans="1:16" s="173" customFormat="1" x14ac:dyDescent="0.35">
      <c r="A461" s="278"/>
      <c r="B461" s="293"/>
      <c r="C461" s="294"/>
      <c r="D461" s="294"/>
      <c r="E461" s="294"/>
      <c r="F461" s="294"/>
      <c r="G461" s="294"/>
      <c r="H461" s="294"/>
      <c r="I461" s="294"/>
      <c r="J461" s="294"/>
      <c r="K461" s="294"/>
      <c r="L461" s="279"/>
      <c r="O461" s="169"/>
      <c r="P461" s="169"/>
    </row>
    <row r="462" spans="1:16" s="3" customFormat="1" x14ac:dyDescent="0.35">
      <c r="A462" s="13"/>
      <c r="B462" s="629"/>
      <c r="C462" s="630"/>
      <c r="D462" s="630"/>
      <c r="E462" s="630"/>
      <c r="F462" s="630"/>
      <c r="G462" s="630"/>
      <c r="H462" s="630"/>
      <c r="I462" s="630"/>
      <c r="J462" s="630"/>
      <c r="K462" s="630"/>
      <c r="L462" s="631"/>
      <c r="M462" s="173"/>
      <c r="O462" s="167"/>
      <c r="P462" s="167"/>
    </row>
    <row r="463" spans="1:16" s="3" customFormat="1" x14ac:dyDescent="0.35">
      <c r="A463" s="13"/>
      <c r="B463" s="629"/>
      <c r="C463" s="630"/>
      <c r="D463" s="630"/>
      <c r="E463" s="630"/>
      <c r="F463" s="630"/>
      <c r="G463" s="630"/>
      <c r="H463" s="630"/>
      <c r="I463" s="630"/>
      <c r="J463" s="630"/>
      <c r="K463" s="630"/>
      <c r="L463" s="631"/>
      <c r="M463" s="173"/>
      <c r="O463" s="167"/>
      <c r="P463" s="167"/>
    </row>
    <row r="464" spans="1:16" s="3" customFormat="1" x14ac:dyDescent="0.35">
      <c r="A464" s="13"/>
      <c r="B464" s="629"/>
      <c r="C464" s="630"/>
      <c r="D464" s="630"/>
      <c r="E464" s="630"/>
      <c r="F464" s="630"/>
      <c r="G464" s="630"/>
      <c r="H464" s="630"/>
      <c r="I464" s="630"/>
      <c r="J464" s="630"/>
      <c r="K464" s="630"/>
      <c r="L464" s="631"/>
      <c r="M464" s="173"/>
      <c r="O464" s="167"/>
      <c r="P464" s="167"/>
    </row>
    <row r="465" spans="1:17" s="3" customFormat="1" x14ac:dyDescent="0.35">
      <c r="A465" s="13"/>
      <c r="B465" s="629"/>
      <c r="C465" s="630"/>
      <c r="D465" s="630"/>
      <c r="E465" s="630"/>
      <c r="F465" s="630"/>
      <c r="G465" s="630"/>
      <c r="H465" s="630"/>
      <c r="I465" s="630"/>
      <c r="J465" s="630"/>
      <c r="K465" s="630"/>
      <c r="L465" s="631"/>
      <c r="M465" s="173"/>
      <c r="O465" s="167"/>
      <c r="P465" s="167"/>
    </row>
    <row r="466" spans="1:17" s="3" customFormat="1" x14ac:dyDescent="0.35">
      <c r="A466" s="13"/>
      <c r="B466" s="629"/>
      <c r="C466" s="630"/>
      <c r="D466" s="630"/>
      <c r="E466" s="630"/>
      <c r="F466" s="630"/>
      <c r="G466" s="630"/>
      <c r="H466" s="630"/>
      <c r="I466" s="630"/>
      <c r="J466" s="630"/>
      <c r="K466" s="630"/>
      <c r="L466" s="631"/>
      <c r="M466" s="173"/>
      <c r="O466" s="167"/>
      <c r="P466" s="167"/>
    </row>
    <row r="467" spans="1:17" s="3" customFormat="1" x14ac:dyDescent="0.35">
      <c r="A467" s="13"/>
      <c r="B467" s="629"/>
      <c r="C467" s="630"/>
      <c r="D467" s="630"/>
      <c r="E467" s="630"/>
      <c r="F467" s="630"/>
      <c r="G467" s="630"/>
      <c r="H467" s="630"/>
      <c r="I467" s="630"/>
      <c r="J467" s="630"/>
      <c r="K467" s="630"/>
      <c r="L467" s="631"/>
      <c r="M467" s="173"/>
      <c r="O467" s="167"/>
      <c r="P467" s="167"/>
    </row>
    <row r="468" spans="1:17" s="3" customFormat="1" x14ac:dyDescent="0.35">
      <c r="A468" s="13"/>
      <c r="B468" s="629"/>
      <c r="C468" s="630"/>
      <c r="D468" s="630"/>
      <c r="E468" s="630"/>
      <c r="F468" s="630"/>
      <c r="G468" s="630"/>
      <c r="H468" s="630"/>
      <c r="I468" s="630"/>
      <c r="J468" s="630"/>
      <c r="K468" s="630"/>
      <c r="L468" s="631"/>
      <c r="M468" s="173"/>
      <c r="O468" s="167"/>
      <c r="P468" s="167"/>
    </row>
    <row r="469" spans="1:17" s="3" customFormat="1" x14ac:dyDescent="0.35">
      <c r="A469" s="13"/>
      <c r="B469" s="629"/>
      <c r="C469" s="630"/>
      <c r="D469" s="630"/>
      <c r="E469" s="630"/>
      <c r="F469" s="630"/>
      <c r="G469" s="630"/>
      <c r="H469" s="630"/>
      <c r="I469" s="630"/>
      <c r="J469" s="630"/>
      <c r="K469" s="630"/>
      <c r="L469" s="631"/>
      <c r="M469" s="173"/>
      <c r="O469" s="167"/>
      <c r="P469" s="167"/>
    </row>
    <row r="470" spans="1:17" s="173" customFormat="1" x14ac:dyDescent="0.35">
      <c r="A470" s="278"/>
      <c r="B470" s="308"/>
      <c r="C470" s="309"/>
      <c r="D470" s="309"/>
      <c r="E470" s="309"/>
      <c r="F470" s="309"/>
      <c r="G470" s="309"/>
      <c r="H470" s="309"/>
      <c r="I470" s="309"/>
      <c r="J470" s="309"/>
      <c r="K470" s="309"/>
      <c r="L470" s="310"/>
      <c r="O470" s="169"/>
      <c r="P470" s="169"/>
    </row>
    <row r="471" spans="1:17" s="146" customFormat="1" x14ac:dyDescent="0.35">
      <c r="A471" s="39"/>
      <c r="B471" s="646" t="s">
        <v>647</v>
      </c>
      <c r="C471" s="647"/>
      <c r="D471" s="647"/>
      <c r="E471" s="647"/>
      <c r="F471" s="648"/>
      <c r="G471" s="648"/>
      <c r="H471" s="648"/>
      <c r="I471" s="648"/>
      <c r="J471" s="648"/>
      <c r="K471" s="648"/>
      <c r="L471" s="649"/>
      <c r="M471" s="159"/>
    </row>
    <row r="472" spans="1:17" s="146" customFormat="1" x14ac:dyDescent="0.35">
      <c r="A472" s="39"/>
      <c r="B472" s="324"/>
      <c r="C472" s="325"/>
      <c r="D472" s="325"/>
      <c r="E472" s="325"/>
      <c r="F472" s="330"/>
      <c r="G472" s="330"/>
      <c r="H472" s="330"/>
      <c r="I472" s="330"/>
      <c r="J472" s="330"/>
      <c r="K472" s="330"/>
      <c r="L472" s="331"/>
      <c r="M472" s="159"/>
    </row>
    <row r="473" spans="1:17" s="146" customFormat="1" x14ac:dyDescent="0.35">
      <c r="A473" s="39"/>
      <c r="B473" s="521" t="str">
        <f>IF(Intro!$G$23="English",O473,P473)</f>
        <v>Explain any impacts on these outlooks should the finding or order be continued or rescinded. Provide documents, or the names of documents, such as studies or articles in trade journals, that support your firm's statement.</v>
      </c>
      <c r="C473" s="522"/>
      <c r="D473" s="522"/>
      <c r="E473" s="522"/>
      <c r="F473" s="522"/>
      <c r="G473" s="522"/>
      <c r="H473" s="522"/>
      <c r="I473" s="522"/>
      <c r="J473" s="522"/>
      <c r="K473" s="522"/>
      <c r="L473" s="664"/>
      <c r="M473" s="159"/>
      <c r="O473" s="326" t="s">
        <v>642</v>
      </c>
      <c r="P473" s="248" t="s">
        <v>643</v>
      </c>
      <c r="Q473" s="248"/>
    </row>
    <row r="474" spans="1:17" s="146" customFormat="1" x14ac:dyDescent="0.35">
      <c r="A474" s="39"/>
      <c r="B474" s="521"/>
      <c r="C474" s="522"/>
      <c r="D474" s="522"/>
      <c r="E474" s="522"/>
      <c r="F474" s="522"/>
      <c r="G474" s="522"/>
      <c r="H474" s="522"/>
      <c r="I474" s="522"/>
      <c r="J474" s="522"/>
      <c r="K474" s="522"/>
      <c r="L474" s="664"/>
      <c r="M474" s="159"/>
      <c r="O474" s="326"/>
      <c r="P474" s="326"/>
      <c r="Q474" s="326"/>
    </row>
    <row r="475" spans="1:17" s="146" customFormat="1" x14ac:dyDescent="0.35">
      <c r="A475" s="39"/>
      <c r="B475" s="322"/>
      <c r="C475" s="155"/>
      <c r="D475" s="155"/>
      <c r="E475" s="155"/>
      <c r="F475" s="155"/>
      <c r="G475" s="155"/>
      <c r="H475" s="155"/>
      <c r="I475" s="155"/>
      <c r="J475" s="155"/>
      <c r="K475" s="155"/>
      <c r="L475" s="323"/>
      <c r="M475" s="159"/>
      <c r="O475" s="326"/>
      <c r="P475" s="326"/>
      <c r="Q475" s="326"/>
    </row>
    <row r="476" spans="1:17" s="146" customFormat="1" x14ac:dyDescent="0.35">
      <c r="A476" s="39"/>
      <c r="B476" s="665"/>
      <c r="C476" s="666"/>
      <c r="D476" s="666"/>
      <c r="E476" s="666"/>
      <c r="F476" s="666"/>
      <c r="G476" s="666"/>
      <c r="H476" s="666"/>
      <c r="I476" s="666"/>
      <c r="J476" s="666"/>
      <c r="K476" s="666"/>
      <c r="L476" s="667"/>
      <c r="M476" s="159"/>
    </row>
    <row r="477" spans="1:17" s="146" customFormat="1" x14ac:dyDescent="0.35">
      <c r="A477" s="39"/>
      <c r="B477" s="665"/>
      <c r="C477" s="666"/>
      <c r="D477" s="666"/>
      <c r="E477" s="666"/>
      <c r="F477" s="666"/>
      <c r="G477" s="666"/>
      <c r="H477" s="666"/>
      <c r="I477" s="666"/>
      <c r="J477" s="666"/>
      <c r="K477" s="666"/>
      <c r="L477" s="667"/>
      <c r="M477" s="159"/>
    </row>
    <row r="478" spans="1:17" s="146" customFormat="1" x14ac:dyDescent="0.35">
      <c r="A478" s="39"/>
      <c r="B478" s="665"/>
      <c r="C478" s="666"/>
      <c r="D478" s="666"/>
      <c r="E478" s="666"/>
      <c r="F478" s="666"/>
      <c r="G478" s="666"/>
      <c r="H478" s="666"/>
      <c r="I478" s="666"/>
      <c r="J478" s="666"/>
      <c r="K478" s="666"/>
      <c r="L478" s="667"/>
      <c r="M478" s="159"/>
    </row>
    <row r="479" spans="1:17" s="146" customFormat="1" x14ac:dyDescent="0.35">
      <c r="A479" s="39"/>
      <c r="B479" s="665"/>
      <c r="C479" s="666"/>
      <c r="D479" s="666"/>
      <c r="E479" s="666"/>
      <c r="F479" s="666"/>
      <c r="G479" s="666"/>
      <c r="H479" s="666"/>
      <c r="I479" s="666"/>
      <c r="J479" s="666"/>
      <c r="K479" s="666"/>
      <c r="L479" s="667"/>
      <c r="M479" s="159"/>
    </row>
    <row r="480" spans="1:17" s="146" customFormat="1" x14ac:dyDescent="0.35">
      <c r="A480" s="39"/>
      <c r="B480" s="665"/>
      <c r="C480" s="666"/>
      <c r="D480" s="666"/>
      <c r="E480" s="666"/>
      <c r="F480" s="666"/>
      <c r="G480" s="666"/>
      <c r="H480" s="666"/>
      <c r="I480" s="666"/>
      <c r="J480" s="666"/>
      <c r="K480" s="666"/>
      <c r="L480" s="667"/>
      <c r="M480" s="159"/>
    </row>
    <row r="481" spans="1:13" s="146" customFormat="1" x14ac:dyDescent="0.35">
      <c r="A481" s="39"/>
      <c r="B481" s="665"/>
      <c r="C481" s="666"/>
      <c r="D481" s="666"/>
      <c r="E481" s="666"/>
      <c r="F481" s="666"/>
      <c r="G481" s="666"/>
      <c r="H481" s="666"/>
      <c r="I481" s="666"/>
      <c r="J481" s="666"/>
      <c r="K481" s="666"/>
      <c r="L481" s="667"/>
      <c r="M481" s="159"/>
    </row>
    <row r="482" spans="1:13" s="146" customFormat="1" x14ac:dyDescent="0.35">
      <c r="A482" s="39"/>
      <c r="B482" s="665"/>
      <c r="C482" s="666"/>
      <c r="D482" s="666"/>
      <c r="E482" s="666"/>
      <c r="F482" s="666"/>
      <c r="G482" s="666"/>
      <c r="H482" s="666"/>
      <c r="I482" s="666"/>
      <c r="J482" s="666"/>
      <c r="K482" s="666"/>
      <c r="L482" s="667"/>
      <c r="M482" s="159"/>
    </row>
    <row r="483" spans="1:13" s="146" customFormat="1" x14ac:dyDescent="0.35">
      <c r="A483" s="39"/>
      <c r="B483" s="665"/>
      <c r="C483" s="668"/>
      <c r="D483" s="668"/>
      <c r="E483" s="668"/>
      <c r="F483" s="668"/>
      <c r="G483" s="668"/>
      <c r="H483" s="668"/>
      <c r="I483" s="668"/>
      <c r="J483" s="668"/>
      <c r="K483" s="668"/>
      <c r="L483" s="667"/>
      <c r="M483" s="159"/>
    </row>
    <row r="484" spans="1:13" x14ac:dyDescent="0.35">
      <c r="B484" s="337"/>
      <c r="C484" s="338"/>
      <c r="D484" s="338"/>
      <c r="E484" s="338"/>
      <c r="F484" s="338"/>
      <c r="G484" s="338"/>
      <c r="H484" s="338"/>
      <c r="I484" s="338"/>
      <c r="J484" s="338"/>
      <c r="K484" s="338"/>
      <c r="L484" s="339"/>
    </row>
  </sheetData>
  <mergeCells count="203">
    <mergeCell ref="B459:L460"/>
    <mergeCell ref="B342:L342"/>
    <mergeCell ref="B403:L403"/>
    <mergeCell ref="B369:L370"/>
    <mergeCell ref="B383:L384"/>
    <mergeCell ref="B431:L432"/>
    <mergeCell ref="B445:L446"/>
    <mergeCell ref="B353:L353"/>
    <mergeCell ref="B367:L367"/>
    <mergeCell ref="B381:L381"/>
    <mergeCell ref="B395:L395"/>
    <mergeCell ref="B414:L414"/>
    <mergeCell ref="B418:L425"/>
    <mergeCell ref="B399:G399"/>
    <mergeCell ref="B400:G400"/>
    <mergeCell ref="B401:G401"/>
    <mergeCell ref="B434:L441"/>
    <mergeCell ref="B448:L455"/>
    <mergeCell ref="B443:L443"/>
    <mergeCell ref="B397:L397"/>
    <mergeCell ref="B12:L12"/>
    <mergeCell ref="B13:L13"/>
    <mergeCell ref="B26:L26"/>
    <mergeCell ref="B68:L68"/>
    <mergeCell ref="B81:L81"/>
    <mergeCell ref="B95:L95"/>
    <mergeCell ref="B156:L156"/>
    <mergeCell ref="B170:L170"/>
    <mergeCell ref="B191:L191"/>
    <mergeCell ref="B125:B134"/>
    <mergeCell ref="C125:D134"/>
    <mergeCell ref="E125:F134"/>
    <mergeCell ref="G125:H134"/>
    <mergeCell ref="I125:J134"/>
    <mergeCell ref="K125:L134"/>
    <mergeCell ref="B135:B144"/>
    <mergeCell ref="C135:D144"/>
    <mergeCell ref="E135:F144"/>
    <mergeCell ref="B59:L66"/>
    <mergeCell ref="B72:L79"/>
    <mergeCell ref="B28:L30"/>
    <mergeCell ref="B44:B45"/>
    <mergeCell ref="B46:B47"/>
    <mergeCell ref="B48:B49"/>
    <mergeCell ref="B310:L310"/>
    <mergeCell ref="B324:L324"/>
    <mergeCell ref="B340:L340"/>
    <mergeCell ref="E48:F49"/>
    <mergeCell ref="G48:I49"/>
    <mergeCell ref="J48:L49"/>
    <mergeCell ref="C99:D104"/>
    <mergeCell ref="E99:F104"/>
    <mergeCell ref="G99:H104"/>
    <mergeCell ref="I99:J104"/>
    <mergeCell ref="K99:L104"/>
    <mergeCell ref="C50:D51"/>
    <mergeCell ref="E50:F51"/>
    <mergeCell ref="G50:I51"/>
    <mergeCell ref="J50:L51"/>
    <mergeCell ref="C52:D53"/>
    <mergeCell ref="E52:F53"/>
    <mergeCell ref="G52:I53"/>
    <mergeCell ref="J52:L53"/>
    <mergeCell ref="B97:L97"/>
    <mergeCell ref="B94:L94"/>
    <mergeCell ref="B52:B53"/>
    <mergeCell ref="B298:L299"/>
    <mergeCell ref="B312:L313"/>
    <mergeCell ref="B50:B51"/>
    <mergeCell ref="C38:D39"/>
    <mergeCell ref="E38:F39"/>
    <mergeCell ref="G38:I39"/>
    <mergeCell ref="J38:L39"/>
    <mergeCell ref="C40:D41"/>
    <mergeCell ref="E40:F41"/>
    <mergeCell ref="G40:I41"/>
    <mergeCell ref="J40:L41"/>
    <mergeCell ref="C42:D43"/>
    <mergeCell ref="E42:F43"/>
    <mergeCell ref="C44:D45"/>
    <mergeCell ref="E44:F45"/>
    <mergeCell ref="G44:I45"/>
    <mergeCell ref="J44:L45"/>
    <mergeCell ref="C46:D47"/>
    <mergeCell ref="E46:F47"/>
    <mergeCell ref="G46:I47"/>
    <mergeCell ref="J46:L47"/>
    <mergeCell ref="C48:D49"/>
    <mergeCell ref="C32:D33"/>
    <mergeCell ref="E32:F33"/>
    <mergeCell ref="G32:I33"/>
    <mergeCell ref="J32:L33"/>
    <mergeCell ref="B36:B37"/>
    <mergeCell ref="G42:I43"/>
    <mergeCell ref="J42:L43"/>
    <mergeCell ref="B38:B39"/>
    <mergeCell ref="B40:B41"/>
    <mergeCell ref="B42:B43"/>
    <mergeCell ref="B34:B35"/>
    <mergeCell ref="C34:D35"/>
    <mergeCell ref="E34:F35"/>
    <mergeCell ref="G34:I35"/>
    <mergeCell ref="J34:L35"/>
    <mergeCell ref="C36:D37"/>
    <mergeCell ref="E36:F37"/>
    <mergeCell ref="G36:I37"/>
    <mergeCell ref="J36:L37"/>
    <mergeCell ref="B4:L4"/>
    <mergeCell ref="B5:L5"/>
    <mergeCell ref="B6:L6"/>
    <mergeCell ref="B9:L9"/>
    <mergeCell ref="B10:L10"/>
    <mergeCell ref="B15:L15"/>
    <mergeCell ref="B57:L57"/>
    <mergeCell ref="B70:L70"/>
    <mergeCell ref="B228:D232"/>
    <mergeCell ref="E228:L232"/>
    <mergeCell ref="B193:L193"/>
    <mergeCell ref="B55:L55"/>
    <mergeCell ref="B172:L172"/>
    <mergeCell ref="B221:L221"/>
    <mergeCell ref="B145:B154"/>
    <mergeCell ref="C145:D154"/>
    <mergeCell ref="E145:F154"/>
    <mergeCell ref="G145:H154"/>
    <mergeCell ref="I145:J154"/>
    <mergeCell ref="K145:L154"/>
    <mergeCell ref="B161:L168"/>
    <mergeCell ref="B174:L181"/>
    <mergeCell ref="B195:L202"/>
    <mergeCell ref="B208:L215"/>
    <mergeCell ref="B473:L474"/>
    <mergeCell ref="B476:L483"/>
    <mergeCell ref="B271:L278"/>
    <mergeCell ref="B218:L218"/>
    <mergeCell ref="B8:L8"/>
    <mergeCell ref="B158:L159"/>
    <mergeCell ref="B416:L416"/>
    <mergeCell ref="B344:L351"/>
    <mergeCell ref="B358:L365"/>
    <mergeCell ref="B269:L269"/>
    <mergeCell ref="B83:L83"/>
    <mergeCell ref="B233:D237"/>
    <mergeCell ref="E233:L237"/>
    <mergeCell ref="B244:L251"/>
    <mergeCell ref="B258:L265"/>
    <mergeCell ref="B287:L294"/>
    <mergeCell ref="B301:L308"/>
    <mergeCell ref="B315:L322"/>
    <mergeCell ref="B223:D227"/>
    <mergeCell ref="B206:L206"/>
    <mergeCell ref="B17:L24"/>
    <mergeCell ref="B185:L185"/>
    <mergeCell ref="B187:D187"/>
    <mergeCell ref="E187:L187"/>
    <mergeCell ref="B471:L471"/>
    <mergeCell ref="B241:L242"/>
    <mergeCell ref="B255:L256"/>
    <mergeCell ref="B282:L283"/>
    <mergeCell ref="B326:L327"/>
    <mergeCell ref="B355:L356"/>
    <mergeCell ref="B204:L204"/>
    <mergeCell ref="B219:L219"/>
    <mergeCell ref="B239:L239"/>
    <mergeCell ref="B253:L253"/>
    <mergeCell ref="B267:L267"/>
    <mergeCell ref="E223:L227"/>
    <mergeCell ref="B329:L336"/>
    <mergeCell ref="B285:C285"/>
    <mergeCell ref="B462:L469"/>
    <mergeCell ref="B457:L457"/>
    <mergeCell ref="B339:L339"/>
    <mergeCell ref="B428:L428"/>
    <mergeCell ref="B429:L429"/>
    <mergeCell ref="B372:L379"/>
    <mergeCell ref="B386:L393"/>
    <mergeCell ref="B405:L412"/>
    <mergeCell ref="B280:L280"/>
    <mergeCell ref="B296:L296"/>
    <mergeCell ref="B84:L84"/>
    <mergeCell ref="B85:C85"/>
    <mergeCell ref="B87:L87"/>
    <mergeCell ref="B88:L91"/>
    <mergeCell ref="B188:D188"/>
    <mergeCell ref="E188:L188"/>
    <mergeCell ref="E189:L189"/>
    <mergeCell ref="B189:D189"/>
    <mergeCell ref="B183:L183"/>
    <mergeCell ref="G135:H144"/>
    <mergeCell ref="I135:J144"/>
    <mergeCell ref="K135:L144"/>
    <mergeCell ref="B105:B114"/>
    <mergeCell ref="C105:D114"/>
    <mergeCell ref="E105:F114"/>
    <mergeCell ref="G105:H114"/>
    <mergeCell ref="I105:J114"/>
    <mergeCell ref="K105:L114"/>
    <mergeCell ref="B115:B124"/>
    <mergeCell ref="C115:D124"/>
    <mergeCell ref="E115:F124"/>
    <mergeCell ref="G115:H124"/>
    <mergeCell ref="I115:J124"/>
    <mergeCell ref="K115:L124"/>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C52 B59:L60 E105:E110 K105:K110 B208:L208 B72:L72 I145 B17:L20 E34 G34 J34 C34 E36 E38 E40 E42 E44 E46 E48 E50 E52 G36 G38 G40 G42 G44 G46 G48 G50 G52 J36 J38 J40 J42 J44 J46 J48 J50 J52 C36 C38 C40 C42 C44 C46 C48 C50 C105:C110 G105:G110 I105:I110 E115 E125 E135 E145 K115 K125 K135 K145 C115 C125 C135 C145 G115 G125 G135 G145 I115 I125 I135 B161:L161 B174:L174 B195:L195 E223 E228 E233 B210:L212 B258:L258 B273:L275 B301:L301 B315:L315 B329:L329 B344:L344 B358:L358 B372:L372 B386:L386 B388:L390 B405:L408 B418:L421 B434:L437 B448:L451 B271:L271 B62:L64 B74:L76 B163:L165 B177:L179 B197:L199 B244:L247 B260:L262 B287:L290 B303:L305 B317:L319 B331:L333 B346:L348 B360:L362 B374:L376 B462:L465 E117:E120 K117:K120 C117:C120 G117:G120 I117:I120 E127:E130 K127:K130 C127:C130 G127:G130 I127:I130 E137:E140 K137:K140 C137:C140 G137:G140 I137:I140 E147:E150 K147:K150 C147:C150 G147:G150 I147:I150" xr:uid="{12A675B1-CBA0-4994-8490-3D96E188227D}">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85" xr:uid="{51751D26-3857-4105-8CD2-B60852B0348B}">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6:B479" xr:uid="{353E3310-7F40-45D0-8A1B-99BC69565B31}">
      <formula1>1001</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E187:L189" xr:uid="{F8D8A7E1-1179-4260-93AA-9A622DB12CD0}">
      <formula1>1000</formula1>
    </dataValidation>
  </dataValidations>
  <printOptions horizontalCentered="1"/>
  <pageMargins left="0.25" right="0.25" top="0.75" bottom="0.75" header="0.3" footer="0.3"/>
  <pageSetup scale="63" fitToHeight="0" orientation="portrait" r:id="rId1"/>
  <headerFooter>
    <oddFooter>&amp;L&amp;A</oddFooter>
  </headerFooter>
  <rowBreaks count="7" manualBreakCount="7">
    <brk id="54" min="1" max="11" man="1"/>
    <brk id="93" min="1" max="11" man="1"/>
    <brk id="155" min="1" max="11" man="1"/>
    <brk id="217" min="1" max="11" man="1"/>
    <brk id="266" min="1" max="11" man="1"/>
    <brk id="323" min="1" max="11" man="1"/>
    <brk id="42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D3F2DCC-2D7D-4040-B21C-C1A2394FA711}">
          <x14:formula1>
            <xm:f>Variables!$D$30:$D$31</xm:f>
          </x14:formula1>
          <xm:sqref>H399:H401 D85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CD3BA-7808-4A68-AECA-CA9B25F31694}">
  <sheetPr>
    <tabColor rgb="FF00B0F0"/>
    <pageSetUpPr fitToPage="1"/>
  </sheetPr>
  <dimension ref="A1:AZ61"/>
  <sheetViews>
    <sheetView showGridLines="0" zoomScaleNormal="100" workbookViewId="0"/>
  </sheetViews>
  <sheetFormatPr defaultColWidth="8.54296875" defaultRowHeight="14" x14ac:dyDescent="0.35"/>
  <cols>
    <col min="1" max="1" width="2.453125" style="184" customWidth="1"/>
    <col min="2" max="12" width="14.54296875" style="185" customWidth="1"/>
    <col min="13" max="14" width="8.54296875" style="180"/>
    <col min="15" max="15" width="82.54296875" style="235" hidden="1" customWidth="1"/>
    <col min="16" max="16" width="91.453125" style="235" hidden="1" customWidth="1"/>
    <col min="17" max="17" width="8.54296875" style="232"/>
    <col min="18" max="52" width="8.54296875" style="180"/>
    <col min="53" max="16384" width="8.54296875" style="181"/>
  </cols>
  <sheetData>
    <row r="1" spans="1:52" s="177" customFormat="1" x14ac:dyDescent="0.35">
      <c r="A1" s="175"/>
      <c r="C1" s="176"/>
      <c r="O1" s="234"/>
      <c r="P1" s="234"/>
      <c r="Q1" s="231"/>
    </row>
    <row r="2" spans="1:52" s="177" customFormat="1" x14ac:dyDescent="0.35">
      <c r="A2" s="175"/>
      <c r="B2" s="176" t="s">
        <v>0</v>
      </c>
      <c r="C2" s="176"/>
      <c r="O2" s="234"/>
      <c r="P2" s="234"/>
      <c r="Q2" s="231"/>
    </row>
    <row r="3" spans="1:52" s="177" customFormat="1" x14ac:dyDescent="0.35">
      <c r="A3" s="175"/>
      <c r="B3" s="176"/>
      <c r="C3" s="176"/>
      <c r="O3" s="234"/>
      <c r="P3" s="234"/>
      <c r="Q3" s="231"/>
    </row>
    <row r="4" spans="1:52" s="177" customFormat="1" x14ac:dyDescent="0.35">
      <c r="A4" s="175"/>
      <c r="B4" s="583" t="str">
        <f>Info!B4</f>
        <v>PRODUCERS' QUESTIONNAIRE</v>
      </c>
      <c r="C4" s="583"/>
      <c r="D4" s="583"/>
      <c r="E4" s="583"/>
      <c r="F4" s="583"/>
      <c r="G4" s="583"/>
      <c r="H4" s="583"/>
      <c r="I4" s="583"/>
      <c r="J4" s="583"/>
      <c r="K4" s="583"/>
      <c r="L4" s="583"/>
      <c r="O4" s="234"/>
      <c r="P4" s="234"/>
      <c r="Q4" s="231"/>
    </row>
    <row r="5" spans="1:52" s="177" customFormat="1" x14ac:dyDescent="0.35">
      <c r="A5" s="175"/>
      <c r="B5" s="583" t="str">
        <f>Info!B5</f>
        <v>RR-2025-002</v>
      </c>
      <c r="C5" s="583"/>
      <c r="D5" s="583"/>
      <c r="E5" s="583"/>
      <c r="F5" s="583"/>
      <c r="G5" s="583"/>
      <c r="H5" s="583"/>
      <c r="I5" s="583"/>
      <c r="J5" s="583"/>
      <c r="K5" s="583"/>
      <c r="L5" s="583"/>
      <c r="O5" s="234"/>
      <c r="P5" s="234"/>
      <c r="Q5" s="231"/>
    </row>
    <row r="6" spans="1:52" s="177" customFormat="1" x14ac:dyDescent="0.35">
      <c r="A6" s="175"/>
      <c r="B6" s="583" t="str">
        <f>Info!B6</f>
        <v>CONCRETE REINFORCING BAR</v>
      </c>
      <c r="C6" s="583"/>
      <c r="D6" s="583"/>
      <c r="E6" s="583"/>
      <c r="F6" s="583"/>
      <c r="G6" s="583"/>
      <c r="H6" s="583"/>
      <c r="I6" s="583"/>
      <c r="J6" s="583"/>
      <c r="K6" s="583"/>
      <c r="L6" s="583"/>
      <c r="O6" s="234"/>
      <c r="P6" s="234"/>
      <c r="Q6" s="231"/>
    </row>
    <row r="7" spans="1:52" s="177" customFormat="1" x14ac:dyDescent="0.35">
      <c r="A7" s="175"/>
      <c r="B7" s="256"/>
      <c r="C7" s="252"/>
      <c r="D7" s="252"/>
      <c r="E7" s="252"/>
      <c r="F7" s="252"/>
      <c r="G7" s="252"/>
      <c r="H7" s="252"/>
      <c r="I7" s="252"/>
      <c r="J7" s="252"/>
      <c r="K7" s="252"/>
      <c r="L7" s="252"/>
      <c r="O7" s="234"/>
      <c r="P7" s="234"/>
      <c r="Q7" s="231"/>
    </row>
    <row r="8" spans="1:52" s="177" customFormat="1" ht="14.25" customHeight="1" x14ac:dyDescent="0.35">
      <c r="A8" s="175"/>
      <c r="B8" s="712" t="str">
        <f>Public!B8</f>
        <v>The following questions refer to the goods as defined in the product description on the Intro tab.</v>
      </c>
      <c r="C8" s="712"/>
      <c r="D8" s="712"/>
      <c r="E8" s="712"/>
      <c r="F8" s="712"/>
      <c r="G8" s="712"/>
      <c r="H8" s="712"/>
      <c r="I8" s="712"/>
      <c r="J8" s="712"/>
      <c r="K8" s="712"/>
      <c r="L8" s="712"/>
      <c r="O8" s="234"/>
      <c r="P8" s="234"/>
      <c r="Q8" s="231"/>
    </row>
    <row r="9" spans="1:52" s="177" customFormat="1" x14ac:dyDescent="0.35">
      <c r="A9" s="178"/>
      <c r="O9" s="234"/>
      <c r="P9" s="234"/>
      <c r="Q9" s="231"/>
    </row>
    <row r="10" spans="1:52" x14ac:dyDescent="0.35">
      <c r="A10" s="179"/>
      <c r="B10" s="700" t="s">
        <v>525</v>
      </c>
      <c r="C10" s="700"/>
      <c r="D10" s="700"/>
      <c r="E10" s="700"/>
      <c r="F10" s="700"/>
      <c r="G10" s="700"/>
      <c r="H10" s="700"/>
      <c r="I10" s="700"/>
      <c r="J10" s="700"/>
      <c r="K10" s="700"/>
      <c r="L10" s="701"/>
    </row>
    <row r="11" spans="1:52" s="183" customFormat="1" x14ac:dyDescent="0.35">
      <c r="A11" s="179"/>
      <c r="B11" s="707" t="s">
        <v>20</v>
      </c>
      <c r="C11" s="708"/>
      <c r="D11" s="708"/>
      <c r="E11" s="708"/>
      <c r="F11" s="708"/>
      <c r="G11" s="708"/>
      <c r="H11" s="708"/>
      <c r="I11" s="708"/>
      <c r="J11" s="708"/>
      <c r="K11" s="708"/>
      <c r="L11" s="709"/>
      <c r="M11" s="182"/>
      <c r="N11" s="182"/>
      <c r="O11" s="235"/>
      <c r="P11" s="235"/>
      <c r="Q11" s="233"/>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row>
    <row r="12" spans="1:52" s="183" customFormat="1" x14ac:dyDescent="0.35">
      <c r="A12" s="179"/>
      <c r="B12" s="702" t="str">
        <f>IF(Intro!$G$23="English",O12,P12)</f>
        <v xml:space="preserve">Provide the grades produced by your firm in Canada between January 1, 2022 and Sep 30, 2025. </v>
      </c>
      <c r="C12" s="703"/>
      <c r="D12" s="703"/>
      <c r="E12" s="703"/>
      <c r="F12" s="703"/>
      <c r="G12" s="703"/>
      <c r="H12" s="703"/>
      <c r="I12" s="703"/>
      <c r="J12" s="703"/>
      <c r="K12" s="703"/>
      <c r="L12" s="704"/>
      <c r="M12" s="182"/>
      <c r="N12" s="182"/>
      <c r="O12" s="235" t="str">
        <f>"Provide the grades produced by your firm in Canada between January 1, "&amp;Variables!B6&amp;" and "&amp;Variables!B7&amp;", "&amp;Variables!B8&amp;". "</f>
        <v xml:space="preserve">Provide the grades produced by your firm in Canada between January 1, 2022 and Sep 30, 2025. </v>
      </c>
      <c r="P12" s="235" t="str">
        <f>"Indiquez les nuances fabriquées au Canada par votre entreprise du 1er janvier "&amp;Variables!C6&amp;" au "&amp;Variables!C7&amp;" "&amp;Variables!C8&amp;"."</f>
        <v>Indiquez les nuances fabriquées au Canada par votre entreprise du 1er janvier 2022 au 30 sept 2025.</v>
      </c>
      <c r="Q12" s="233"/>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row>
    <row r="13" spans="1:52" x14ac:dyDescent="0.35">
      <c r="B13" s="311"/>
      <c r="C13" s="312"/>
      <c r="L13" s="313"/>
    </row>
    <row r="14" spans="1:52" x14ac:dyDescent="0.35">
      <c r="B14" s="705" t="str">
        <f>IF(Intro!$G$23="English",O14,P14)</f>
        <v>Steel Grade</v>
      </c>
      <c r="C14" s="706"/>
      <c r="D14" s="706" t="str">
        <f>IF(Intro!$G$23="English",O15,P15)</f>
        <v>Finish
(i.e. Bare or Coated)</v>
      </c>
      <c r="E14" s="706"/>
      <c r="F14" s="706" t="str">
        <f>IF(Intro!$G$23="English",O16,P16)</f>
        <v>Sold in Canada or exported</v>
      </c>
      <c r="G14" s="706" t="str">
        <f>IF(Intro!$G$23="English",O17,P17)</f>
        <v>Outside Diameter (mm)</v>
      </c>
      <c r="H14" s="706"/>
      <c r="I14" s="706" t="str">
        <f>IF(Intro!$G$23="English",O18,P18)</f>
        <v>Wall Thickness (mm)</v>
      </c>
      <c r="J14" s="706"/>
      <c r="K14" s="710" t="str">
        <f>IF(Intro!$G$23="English",O19,P19)</f>
        <v>Length (m)</v>
      </c>
      <c r="L14" s="711"/>
      <c r="O14" s="235" t="s">
        <v>528</v>
      </c>
      <c r="P14" s="235" t="s">
        <v>529</v>
      </c>
    </row>
    <row r="15" spans="1:52" x14ac:dyDescent="0.35">
      <c r="B15" s="705"/>
      <c r="C15" s="706"/>
      <c r="D15" s="706"/>
      <c r="E15" s="706"/>
      <c r="F15" s="706"/>
      <c r="G15" s="706"/>
      <c r="H15" s="706"/>
      <c r="I15" s="706"/>
      <c r="J15" s="706"/>
      <c r="K15" s="710"/>
      <c r="L15" s="711"/>
      <c r="O15" s="235" t="s">
        <v>538</v>
      </c>
      <c r="P15" s="235" t="s">
        <v>569</v>
      </c>
    </row>
    <row r="16" spans="1:52" ht="21" customHeight="1" x14ac:dyDescent="0.35">
      <c r="B16" s="705"/>
      <c r="C16" s="706"/>
      <c r="D16" s="706"/>
      <c r="E16" s="706"/>
      <c r="F16" s="706"/>
      <c r="G16" s="249" t="s">
        <v>526</v>
      </c>
      <c r="H16" s="249" t="s">
        <v>527</v>
      </c>
      <c r="I16" s="249" t="s">
        <v>526</v>
      </c>
      <c r="J16" s="249" t="s">
        <v>527</v>
      </c>
      <c r="K16" s="249" t="s">
        <v>526</v>
      </c>
      <c r="L16" s="250" t="s">
        <v>527</v>
      </c>
      <c r="O16" s="235" t="s">
        <v>530</v>
      </c>
      <c r="P16" s="235" t="s">
        <v>531</v>
      </c>
    </row>
    <row r="17" spans="1:17" x14ac:dyDescent="0.35">
      <c r="B17" s="698"/>
      <c r="C17" s="699"/>
      <c r="D17" s="699"/>
      <c r="E17" s="699"/>
      <c r="F17" s="699"/>
      <c r="G17" s="696"/>
      <c r="H17" s="696"/>
      <c r="I17" s="696"/>
      <c r="J17" s="696"/>
      <c r="K17" s="696"/>
      <c r="L17" s="697"/>
      <c r="O17" s="235" t="s">
        <v>533</v>
      </c>
      <c r="P17" s="235" t="s">
        <v>532</v>
      </c>
    </row>
    <row r="18" spans="1:17" x14ac:dyDescent="0.35">
      <c r="B18" s="698"/>
      <c r="C18" s="699"/>
      <c r="D18" s="699"/>
      <c r="E18" s="699"/>
      <c r="F18" s="699"/>
      <c r="G18" s="696"/>
      <c r="H18" s="696"/>
      <c r="I18" s="696"/>
      <c r="J18" s="696"/>
      <c r="K18" s="696"/>
      <c r="L18" s="697"/>
      <c r="O18" s="236" t="s">
        <v>535</v>
      </c>
      <c r="P18" s="235" t="s">
        <v>534</v>
      </c>
    </row>
    <row r="19" spans="1:17" x14ac:dyDescent="0.35">
      <c r="B19" s="698"/>
      <c r="C19" s="699"/>
      <c r="D19" s="699"/>
      <c r="E19" s="699"/>
      <c r="F19" s="699"/>
      <c r="G19" s="696"/>
      <c r="H19" s="696"/>
      <c r="I19" s="696"/>
      <c r="J19" s="696"/>
      <c r="K19" s="696"/>
      <c r="L19" s="697"/>
      <c r="O19" s="230" t="s">
        <v>536</v>
      </c>
      <c r="P19" s="230" t="s">
        <v>537</v>
      </c>
    </row>
    <row r="20" spans="1:17" x14ac:dyDescent="0.35">
      <c r="B20" s="698"/>
      <c r="C20" s="699"/>
      <c r="D20" s="699"/>
      <c r="E20" s="699"/>
      <c r="F20" s="699"/>
      <c r="G20" s="696"/>
      <c r="H20" s="696"/>
      <c r="I20" s="696"/>
      <c r="J20" s="696"/>
      <c r="K20" s="696"/>
      <c r="L20" s="697"/>
      <c r="O20" s="237"/>
      <c r="P20" s="237"/>
    </row>
    <row r="21" spans="1:17" x14ac:dyDescent="0.35">
      <c r="B21" s="698"/>
      <c r="C21" s="699"/>
      <c r="D21" s="699"/>
      <c r="E21" s="699"/>
      <c r="F21" s="699"/>
      <c r="G21" s="696"/>
      <c r="H21" s="696"/>
      <c r="I21" s="696"/>
      <c r="J21" s="696"/>
      <c r="K21" s="696"/>
      <c r="L21" s="697"/>
    </row>
    <row r="22" spans="1:17" x14ac:dyDescent="0.35">
      <c r="B22" s="698"/>
      <c r="C22" s="699"/>
      <c r="D22" s="699"/>
      <c r="E22" s="699"/>
      <c r="F22" s="699"/>
      <c r="G22" s="696"/>
      <c r="H22" s="696"/>
      <c r="I22" s="696"/>
      <c r="J22" s="696"/>
      <c r="K22" s="696"/>
      <c r="L22" s="697"/>
    </row>
    <row r="23" spans="1:17" x14ac:dyDescent="0.35">
      <c r="B23" s="698"/>
      <c r="C23" s="699"/>
      <c r="D23" s="699"/>
      <c r="E23" s="699"/>
      <c r="F23" s="699"/>
      <c r="G23" s="696"/>
      <c r="H23" s="696"/>
      <c r="I23" s="696"/>
      <c r="J23" s="696"/>
      <c r="K23" s="696"/>
      <c r="L23" s="697"/>
      <c r="O23" s="237"/>
      <c r="P23" s="237"/>
    </row>
    <row r="24" spans="1:17" x14ac:dyDescent="0.35">
      <c r="B24" s="698"/>
      <c r="C24" s="699"/>
      <c r="D24" s="699"/>
      <c r="E24" s="699"/>
      <c r="F24" s="699"/>
      <c r="G24" s="696"/>
      <c r="H24" s="696"/>
      <c r="I24" s="696"/>
      <c r="J24" s="696"/>
      <c r="K24" s="696"/>
      <c r="L24" s="697"/>
    </row>
    <row r="25" spans="1:17" x14ac:dyDescent="0.35">
      <c r="B25" s="698"/>
      <c r="C25" s="699"/>
      <c r="D25" s="699"/>
      <c r="E25" s="699"/>
      <c r="F25" s="699"/>
      <c r="G25" s="696"/>
      <c r="H25" s="696"/>
      <c r="I25" s="696"/>
      <c r="J25" s="696"/>
      <c r="K25" s="696"/>
      <c r="L25" s="697"/>
    </row>
    <row r="26" spans="1:17" s="180" customFormat="1" x14ac:dyDescent="0.35">
      <c r="A26" s="184"/>
      <c r="B26" s="698"/>
      <c r="C26" s="699"/>
      <c r="D26" s="699"/>
      <c r="E26" s="699"/>
      <c r="F26" s="699"/>
      <c r="G26" s="696"/>
      <c r="H26" s="696"/>
      <c r="I26" s="696"/>
      <c r="J26" s="696"/>
      <c r="K26" s="696"/>
      <c r="L26" s="697"/>
      <c r="O26" s="237"/>
      <c r="P26" s="237"/>
      <c r="Q26" s="232"/>
    </row>
    <row r="27" spans="1:17" s="180" customFormat="1" x14ac:dyDescent="0.35">
      <c r="A27" s="184"/>
      <c r="B27" s="698"/>
      <c r="C27" s="699"/>
      <c r="D27" s="699"/>
      <c r="E27" s="699"/>
      <c r="F27" s="699"/>
      <c r="G27" s="696"/>
      <c r="H27" s="696"/>
      <c r="I27" s="696"/>
      <c r="J27" s="696"/>
      <c r="K27" s="696"/>
      <c r="L27" s="697"/>
      <c r="O27" s="235"/>
      <c r="P27" s="235"/>
      <c r="Q27" s="232"/>
    </row>
    <row r="28" spans="1:17" s="180" customFormat="1" x14ac:dyDescent="0.35">
      <c r="A28" s="184"/>
      <c r="B28" s="698"/>
      <c r="C28" s="699"/>
      <c r="D28" s="699"/>
      <c r="E28" s="699"/>
      <c r="F28" s="699"/>
      <c r="G28" s="696"/>
      <c r="H28" s="696"/>
      <c r="I28" s="696"/>
      <c r="J28" s="696"/>
      <c r="K28" s="696"/>
      <c r="L28" s="697"/>
      <c r="O28" s="235"/>
      <c r="P28" s="235"/>
      <c r="Q28" s="232"/>
    </row>
    <row r="29" spans="1:17" s="180" customFormat="1" x14ac:dyDescent="0.35">
      <c r="A29" s="184"/>
      <c r="B29" s="698"/>
      <c r="C29" s="699"/>
      <c r="D29" s="699"/>
      <c r="E29" s="699"/>
      <c r="F29" s="699"/>
      <c r="G29" s="696"/>
      <c r="H29" s="696"/>
      <c r="I29" s="696"/>
      <c r="J29" s="696"/>
      <c r="K29" s="696"/>
      <c r="L29" s="697"/>
      <c r="O29" s="235"/>
      <c r="P29" s="235"/>
      <c r="Q29" s="232"/>
    </row>
    <row r="30" spans="1:17" s="180" customFormat="1" x14ac:dyDescent="0.35">
      <c r="A30" s="184"/>
      <c r="B30" s="698"/>
      <c r="C30" s="699"/>
      <c r="D30" s="699"/>
      <c r="E30" s="699"/>
      <c r="F30" s="699"/>
      <c r="G30" s="696"/>
      <c r="H30" s="696"/>
      <c r="I30" s="696"/>
      <c r="J30" s="696"/>
      <c r="K30" s="696"/>
      <c r="L30" s="697"/>
      <c r="O30" s="235"/>
      <c r="P30" s="235"/>
      <c r="Q30" s="232"/>
    </row>
    <row r="31" spans="1:17" s="180" customFormat="1" x14ac:dyDescent="0.35">
      <c r="A31" s="184"/>
      <c r="B31" s="698"/>
      <c r="C31" s="699"/>
      <c r="D31" s="699"/>
      <c r="E31" s="699"/>
      <c r="F31" s="699"/>
      <c r="G31" s="696"/>
      <c r="H31" s="696"/>
      <c r="I31" s="696"/>
      <c r="J31" s="696"/>
      <c r="K31" s="696"/>
      <c r="L31" s="697"/>
      <c r="O31" s="235"/>
      <c r="P31" s="235"/>
      <c r="Q31" s="232"/>
    </row>
    <row r="32" spans="1:17" s="180" customFormat="1" x14ac:dyDescent="0.35">
      <c r="A32" s="184"/>
      <c r="B32" s="698"/>
      <c r="C32" s="699"/>
      <c r="D32" s="699"/>
      <c r="E32" s="699"/>
      <c r="F32" s="699"/>
      <c r="G32" s="696"/>
      <c r="H32" s="696"/>
      <c r="I32" s="696"/>
      <c r="J32" s="696"/>
      <c r="K32" s="696"/>
      <c r="L32" s="697"/>
      <c r="O32" s="235"/>
      <c r="P32" s="235"/>
      <c r="Q32" s="232"/>
    </row>
    <row r="33" spans="1:17" s="180" customFormat="1" x14ac:dyDescent="0.35">
      <c r="A33" s="184"/>
      <c r="B33" s="698"/>
      <c r="C33" s="699"/>
      <c r="D33" s="699"/>
      <c r="E33" s="699"/>
      <c r="F33" s="699"/>
      <c r="G33" s="696"/>
      <c r="H33" s="696"/>
      <c r="I33" s="696"/>
      <c r="J33" s="696"/>
      <c r="K33" s="696"/>
      <c r="L33" s="697"/>
      <c r="O33" s="235"/>
      <c r="P33" s="235"/>
      <c r="Q33" s="232"/>
    </row>
    <row r="34" spans="1:17" s="180" customFormat="1" x14ac:dyDescent="0.35">
      <c r="A34" s="184"/>
      <c r="B34" s="698"/>
      <c r="C34" s="699"/>
      <c r="D34" s="699"/>
      <c r="E34" s="699"/>
      <c r="F34" s="699"/>
      <c r="G34" s="696"/>
      <c r="H34" s="696"/>
      <c r="I34" s="696"/>
      <c r="J34" s="696"/>
      <c r="K34" s="696"/>
      <c r="L34" s="697"/>
      <c r="O34" s="235"/>
      <c r="P34" s="235"/>
      <c r="Q34" s="232"/>
    </row>
    <row r="35" spans="1:17" s="180" customFormat="1" x14ac:dyDescent="0.35">
      <c r="A35" s="184"/>
      <c r="B35" s="698"/>
      <c r="C35" s="699"/>
      <c r="D35" s="699"/>
      <c r="E35" s="699"/>
      <c r="F35" s="699"/>
      <c r="G35" s="696"/>
      <c r="H35" s="696"/>
      <c r="I35" s="696"/>
      <c r="J35" s="696"/>
      <c r="K35" s="696"/>
      <c r="L35" s="697"/>
      <c r="O35" s="235"/>
      <c r="P35" s="235"/>
      <c r="Q35" s="232"/>
    </row>
    <row r="36" spans="1:17" s="180" customFormat="1" x14ac:dyDescent="0.35">
      <c r="A36" s="184"/>
      <c r="B36" s="698"/>
      <c r="C36" s="699"/>
      <c r="D36" s="699"/>
      <c r="E36" s="699"/>
      <c r="F36" s="699"/>
      <c r="G36" s="696"/>
      <c r="H36" s="696"/>
      <c r="I36" s="696"/>
      <c r="J36" s="696"/>
      <c r="K36" s="696"/>
      <c r="L36" s="697"/>
      <c r="O36" s="235"/>
      <c r="P36" s="235"/>
      <c r="Q36" s="232"/>
    </row>
    <row r="37" spans="1:17" s="180" customFormat="1" x14ac:dyDescent="0.35">
      <c r="A37" s="184"/>
      <c r="B37" s="698"/>
      <c r="C37" s="699"/>
      <c r="D37" s="699"/>
      <c r="E37" s="699"/>
      <c r="F37" s="699"/>
      <c r="G37" s="696"/>
      <c r="H37" s="696"/>
      <c r="I37" s="696"/>
      <c r="J37" s="696"/>
      <c r="K37" s="696"/>
      <c r="L37" s="697"/>
      <c r="O37" s="235"/>
      <c r="P37" s="235"/>
      <c r="Q37" s="232"/>
    </row>
    <row r="38" spans="1:17" x14ac:dyDescent="0.35">
      <c r="B38" s="698"/>
      <c r="C38" s="699"/>
      <c r="D38" s="699"/>
      <c r="E38" s="699"/>
      <c r="F38" s="699"/>
      <c r="G38" s="696"/>
      <c r="H38" s="696"/>
      <c r="I38" s="696"/>
      <c r="J38" s="696"/>
      <c r="K38" s="696"/>
      <c r="L38" s="697"/>
    </row>
    <row r="39" spans="1:17" x14ac:dyDescent="0.35">
      <c r="B39" s="698"/>
      <c r="C39" s="699"/>
      <c r="D39" s="699"/>
      <c r="E39" s="699"/>
      <c r="F39" s="699"/>
      <c r="G39" s="696"/>
      <c r="H39" s="696"/>
      <c r="I39" s="696"/>
      <c r="J39" s="696"/>
      <c r="K39" s="696"/>
      <c r="L39" s="697"/>
    </row>
    <row r="40" spans="1:17" x14ac:dyDescent="0.35">
      <c r="B40" s="698"/>
      <c r="C40" s="699"/>
      <c r="D40" s="699"/>
      <c r="E40" s="699"/>
      <c r="F40" s="699"/>
      <c r="G40" s="696"/>
      <c r="H40" s="696"/>
      <c r="I40" s="696"/>
      <c r="J40" s="696"/>
      <c r="K40" s="696"/>
      <c r="L40" s="697"/>
    </row>
    <row r="41" spans="1:17" x14ac:dyDescent="0.35">
      <c r="B41" s="698"/>
      <c r="C41" s="699"/>
      <c r="D41" s="699"/>
      <c r="E41" s="699"/>
      <c r="F41" s="699"/>
      <c r="G41" s="696"/>
      <c r="H41" s="696"/>
      <c r="I41" s="696"/>
      <c r="J41" s="696"/>
      <c r="K41" s="696"/>
      <c r="L41" s="697"/>
    </row>
    <row r="42" spans="1:17" x14ac:dyDescent="0.35">
      <c r="B42" s="698"/>
      <c r="C42" s="699"/>
      <c r="D42" s="699"/>
      <c r="E42" s="699"/>
      <c r="F42" s="699"/>
      <c r="G42" s="696"/>
      <c r="H42" s="696"/>
      <c r="I42" s="696"/>
      <c r="J42" s="696"/>
      <c r="K42" s="696"/>
      <c r="L42" s="697"/>
    </row>
    <row r="43" spans="1:17" x14ac:dyDescent="0.35">
      <c r="B43" s="698"/>
      <c r="C43" s="699"/>
      <c r="D43" s="699"/>
      <c r="E43" s="699"/>
      <c r="F43" s="699"/>
      <c r="G43" s="696"/>
      <c r="H43" s="696"/>
      <c r="I43" s="696"/>
      <c r="J43" s="696"/>
      <c r="K43" s="696"/>
      <c r="L43" s="697"/>
    </row>
    <row r="44" spans="1:17" x14ac:dyDescent="0.35">
      <c r="B44" s="698"/>
      <c r="C44" s="699"/>
      <c r="D44" s="699"/>
      <c r="E44" s="699"/>
      <c r="F44" s="699"/>
      <c r="G44" s="696"/>
      <c r="H44" s="696"/>
      <c r="I44" s="696"/>
      <c r="J44" s="696"/>
      <c r="K44" s="696"/>
      <c r="L44" s="697"/>
    </row>
    <row r="45" spans="1:17" x14ac:dyDescent="0.35">
      <c r="B45" s="698"/>
      <c r="C45" s="699"/>
      <c r="D45" s="699"/>
      <c r="E45" s="699"/>
      <c r="F45" s="699"/>
      <c r="G45" s="696"/>
      <c r="H45" s="696"/>
      <c r="I45" s="696"/>
      <c r="J45" s="696"/>
      <c r="K45" s="696"/>
      <c r="L45" s="697"/>
    </row>
    <row r="46" spans="1:17" x14ac:dyDescent="0.35">
      <c r="B46" s="698"/>
      <c r="C46" s="699"/>
      <c r="D46" s="699"/>
      <c r="E46" s="699"/>
      <c r="F46" s="699"/>
      <c r="G46" s="696"/>
      <c r="H46" s="696"/>
      <c r="I46" s="696"/>
      <c r="J46" s="696"/>
      <c r="K46" s="696"/>
      <c r="L46" s="697"/>
    </row>
    <row r="47" spans="1:17" x14ac:dyDescent="0.35">
      <c r="B47" s="698"/>
      <c r="C47" s="699"/>
      <c r="D47" s="699"/>
      <c r="E47" s="699"/>
      <c r="F47" s="699"/>
      <c r="G47" s="696"/>
      <c r="H47" s="696"/>
      <c r="I47" s="696"/>
      <c r="J47" s="696"/>
      <c r="K47" s="696"/>
      <c r="L47" s="697"/>
    </row>
    <row r="48" spans="1:17" x14ac:dyDescent="0.35">
      <c r="B48" s="698"/>
      <c r="C48" s="699"/>
      <c r="D48" s="699"/>
      <c r="E48" s="699"/>
      <c r="F48" s="699"/>
      <c r="G48" s="696"/>
      <c r="H48" s="696"/>
      <c r="I48" s="696"/>
      <c r="J48" s="696"/>
      <c r="K48" s="696"/>
      <c r="L48" s="697"/>
    </row>
    <row r="49" spans="2:12" x14ac:dyDescent="0.35">
      <c r="B49" s="698"/>
      <c r="C49" s="699"/>
      <c r="D49" s="699"/>
      <c r="E49" s="699"/>
      <c r="F49" s="699"/>
      <c r="G49" s="696"/>
      <c r="H49" s="696"/>
      <c r="I49" s="696"/>
      <c r="J49" s="696"/>
      <c r="K49" s="696"/>
      <c r="L49" s="697"/>
    </row>
    <row r="50" spans="2:12" x14ac:dyDescent="0.35">
      <c r="B50" s="698"/>
      <c r="C50" s="699"/>
      <c r="D50" s="699"/>
      <c r="E50" s="699"/>
      <c r="F50" s="699"/>
      <c r="G50" s="696"/>
      <c r="H50" s="696"/>
      <c r="I50" s="696"/>
      <c r="J50" s="696"/>
      <c r="K50" s="696"/>
      <c r="L50" s="697"/>
    </row>
    <row r="51" spans="2:12" x14ac:dyDescent="0.35">
      <c r="B51" s="698"/>
      <c r="C51" s="699"/>
      <c r="D51" s="699"/>
      <c r="E51" s="699"/>
      <c r="F51" s="699"/>
      <c r="G51" s="696"/>
      <c r="H51" s="696"/>
      <c r="I51" s="696"/>
      <c r="J51" s="696"/>
      <c r="K51" s="696"/>
      <c r="L51" s="697"/>
    </row>
    <row r="52" spans="2:12" x14ac:dyDescent="0.35">
      <c r="B52" s="698"/>
      <c r="C52" s="699"/>
      <c r="D52" s="699"/>
      <c r="E52" s="699"/>
      <c r="F52" s="699"/>
      <c r="G52" s="696"/>
      <c r="H52" s="696"/>
      <c r="I52" s="696"/>
      <c r="J52" s="696"/>
      <c r="K52" s="696"/>
      <c r="L52" s="697"/>
    </row>
    <row r="53" spans="2:12" x14ac:dyDescent="0.35">
      <c r="B53" s="698"/>
      <c r="C53" s="699"/>
      <c r="D53" s="699"/>
      <c r="E53" s="699"/>
      <c r="F53" s="699"/>
      <c r="G53" s="696"/>
      <c r="H53" s="696"/>
      <c r="I53" s="696"/>
      <c r="J53" s="696"/>
      <c r="K53" s="696"/>
      <c r="L53" s="697"/>
    </row>
    <row r="54" spans="2:12" x14ac:dyDescent="0.35">
      <c r="B54" s="698"/>
      <c r="C54" s="699"/>
      <c r="D54" s="699"/>
      <c r="E54" s="699"/>
      <c r="F54" s="699"/>
      <c r="G54" s="696"/>
      <c r="H54" s="696"/>
      <c r="I54" s="696"/>
      <c r="J54" s="696"/>
      <c r="K54" s="696"/>
      <c r="L54" s="697"/>
    </row>
    <row r="55" spans="2:12" x14ac:dyDescent="0.35">
      <c r="B55" s="698"/>
      <c r="C55" s="699"/>
      <c r="D55" s="699"/>
      <c r="E55" s="699"/>
      <c r="F55" s="699"/>
      <c r="G55" s="696"/>
      <c r="H55" s="696"/>
      <c r="I55" s="696"/>
      <c r="J55" s="696"/>
      <c r="K55" s="696"/>
      <c r="L55" s="697"/>
    </row>
    <row r="56" spans="2:12" x14ac:dyDescent="0.35">
      <c r="B56" s="698"/>
      <c r="C56" s="699"/>
      <c r="D56" s="699"/>
      <c r="E56" s="699"/>
      <c r="F56" s="699"/>
      <c r="G56" s="696"/>
      <c r="H56" s="696"/>
      <c r="I56" s="696"/>
      <c r="J56" s="696"/>
      <c r="K56" s="696"/>
      <c r="L56" s="697"/>
    </row>
    <row r="57" spans="2:12" x14ac:dyDescent="0.35">
      <c r="B57" s="698"/>
      <c r="C57" s="699"/>
      <c r="D57" s="699"/>
      <c r="E57" s="699"/>
      <c r="F57" s="699"/>
      <c r="G57" s="696"/>
      <c r="H57" s="696"/>
      <c r="I57" s="696"/>
      <c r="J57" s="696"/>
      <c r="K57" s="696"/>
      <c r="L57" s="697"/>
    </row>
    <row r="58" spans="2:12" x14ac:dyDescent="0.35">
      <c r="B58" s="698"/>
      <c r="C58" s="699"/>
      <c r="D58" s="699"/>
      <c r="E58" s="699"/>
      <c r="F58" s="699"/>
      <c r="G58" s="696"/>
      <c r="H58" s="696"/>
      <c r="I58" s="696"/>
      <c r="J58" s="696"/>
      <c r="K58" s="696"/>
      <c r="L58" s="697"/>
    </row>
    <row r="59" spans="2:12" x14ac:dyDescent="0.35">
      <c r="B59" s="698"/>
      <c r="C59" s="699"/>
      <c r="D59" s="699"/>
      <c r="E59" s="699"/>
      <c r="F59" s="699"/>
      <c r="G59" s="696"/>
      <c r="H59" s="696"/>
      <c r="I59" s="696"/>
      <c r="J59" s="696"/>
      <c r="K59" s="696"/>
      <c r="L59" s="697"/>
    </row>
    <row r="60" spans="2:12" x14ac:dyDescent="0.35">
      <c r="B60" s="698"/>
      <c r="C60" s="699"/>
      <c r="D60" s="699"/>
      <c r="E60" s="699"/>
      <c r="F60" s="699"/>
      <c r="G60" s="696"/>
      <c r="H60" s="696"/>
      <c r="I60" s="696"/>
      <c r="J60" s="696"/>
      <c r="K60" s="696"/>
      <c r="L60" s="697"/>
    </row>
    <row r="61" spans="2:12" x14ac:dyDescent="0.35">
      <c r="B61" s="713"/>
      <c r="C61" s="714"/>
      <c r="D61" s="714"/>
      <c r="E61" s="714"/>
      <c r="F61" s="714"/>
      <c r="G61" s="715"/>
      <c r="H61" s="715"/>
      <c r="I61" s="715"/>
      <c r="J61" s="715"/>
      <c r="K61" s="715"/>
      <c r="L61" s="716"/>
    </row>
  </sheetData>
  <mergeCells count="148">
    <mergeCell ref="I56:I58"/>
    <mergeCell ref="J56:J58"/>
    <mergeCell ref="K56:K58"/>
    <mergeCell ref="L56:L58"/>
    <mergeCell ref="B59:C61"/>
    <mergeCell ref="D59:E61"/>
    <mergeCell ref="F59:F61"/>
    <mergeCell ref="G59:G61"/>
    <mergeCell ref="H59:H61"/>
    <mergeCell ref="I59:I61"/>
    <mergeCell ref="J59:J61"/>
    <mergeCell ref="K59:K61"/>
    <mergeCell ref="L59:L61"/>
    <mergeCell ref="B56:C58"/>
    <mergeCell ref="D56:E58"/>
    <mergeCell ref="F56:F58"/>
    <mergeCell ref="G56:G58"/>
    <mergeCell ref="H56:H58"/>
    <mergeCell ref="L50:L52"/>
    <mergeCell ref="B53:C55"/>
    <mergeCell ref="D53:E55"/>
    <mergeCell ref="F53:F55"/>
    <mergeCell ref="G53:G55"/>
    <mergeCell ref="H53:H55"/>
    <mergeCell ref="I53:I55"/>
    <mergeCell ref="J53:J55"/>
    <mergeCell ref="K53:K55"/>
    <mergeCell ref="L53:L55"/>
    <mergeCell ref="B50:C52"/>
    <mergeCell ref="D50:E52"/>
    <mergeCell ref="F50:F52"/>
    <mergeCell ref="G50:G52"/>
    <mergeCell ref="H50:H52"/>
    <mergeCell ref="I50:I52"/>
    <mergeCell ref="J50:J52"/>
    <mergeCell ref="K50:K52"/>
    <mergeCell ref="J32:J34"/>
    <mergeCell ref="K32:K34"/>
    <mergeCell ref="L32:L34"/>
    <mergeCell ref="I44:I46"/>
    <mergeCell ref="J44:J46"/>
    <mergeCell ref="K44:K46"/>
    <mergeCell ref="L44:L46"/>
    <mergeCell ref="B47:C49"/>
    <mergeCell ref="D47:E49"/>
    <mergeCell ref="F47:F49"/>
    <mergeCell ref="G47:G49"/>
    <mergeCell ref="H47:H49"/>
    <mergeCell ref="I47:I49"/>
    <mergeCell ref="J47:J49"/>
    <mergeCell ref="K47:K49"/>
    <mergeCell ref="L47:L49"/>
    <mergeCell ref="B44:C46"/>
    <mergeCell ref="D44:E46"/>
    <mergeCell ref="F44:F46"/>
    <mergeCell ref="G44:G46"/>
    <mergeCell ref="H44:H46"/>
    <mergeCell ref="I38:I40"/>
    <mergeCell ref="J38:J40"/>
    <mergeCell ref="K38:K40"/>
    <mergeCell ref="J35:J37"/>
    <mergeCell ref="K35:K37"/>
    <mergeCell ref="L35:L37"/>
    <mergeCell ref="L38:L40"/>
    <mergeCell ref="B41:C43"/>
    <mergeCell ref="D41:E43"/>
    <mergeCell ref="F41:F43"/>
    <mergeCell ref="G41:G43"/>
    <mergeCell ref="H41:H43"/>
    <mergeCell ref="I41:I43"/>
    <mergeCell ref="J41:J43"/>
    <mergeCell ref="K41:K43"/>
    <mergeCell ref="L41:L43"/>
    <mergeCell ref="B38:C40"/>
    <mergeCell ref="D38:E40"/>
    <mergeCell ref="F38:F40"/>
    <mergeCell ref="G38:G40"/>
    <mergeCell ref="H38:H40"/>
    <mergeCell ref="H20:H22"/>
    <mergeCell ref="G17:G19"/>
    <mergeCell ref="H17:H19"/>
    <mergeCell ref="I17:I19"/>
    <mergeCell ref="B35:C37"/>
    <mergeCell ref="D35:E37"/>
    <mergeCell ref="F35:F37"/>
    <mergeCell ref="G35:G37"/>
    <mergeCell ref="H35:H37"/>
    <mergeCell ref="I35:I37"/>
    <mergeCell ref="D32:E34"/>
    <mergeCell ref="F32:F34"/>
    <mergeCell ref="G32:G34"/>
    <mergeCell ref="H32:H34"/>
    <mergeCell ref="I32:I34"/>
    <mergeCell ref="B32:C34"/>
    <mergeCell ref="G29:G31"/>
    <mergeCell ref="H29:H31"/>
    <mergeCell ref="I29:I31"/>
    <mergeCell ref="B29:C31"/>
    <mergeCell ref="D29:E31"/>
    <mergeCell ref="F29:F31"/>
    <mergeCell ref="J29:J31"/>
    <mergeCell ref="K29:K31"/>
    <mergeCell ref="L29:L31"/>
    <mergeCell ref="B4:L4"/>
    <mergeCell ref="B5:L5"/>
    <mergeCell ref="B6:L6"/>
    <mergeCell ref="B10:L10"/>
    <mergeCell ref="B12:L12"/>
    <mergeCell ref="B14:C16"/>
    <mergeCell ref="B11:L11"/>
    <mergeCell ref="F14:F16"/>
    <mergeCell ref="J17:J19"/>
    <mergeCell ref="K17:K19"/>
    <mergeCell ref="L17:L19"/>
    <mergeCell ref="G14:H15"/>
    <mergeCell ref="I14:J15"/>
    <mergeCell ref="K14:L15"/>
    <mergeCell ref="B8:L8"/>
    <mergeCell ref="D14:E16"/>
    <mergeCell ref="B17:C19"/>
    <mergeCell ref="F17:F19"/>
    <mergeCell ref="D17:E19"/>
    <mergeCell ref="B26:C28"/>
    <mergeCell ref="D26:E28"/>
    <mergeCell ref="J20:J22"/>
    <mergeCell ref="K20:K22"/>
    <mergeCell ref="L20:L22"/>
    <mergeCell ref="B20:C22"/>
    <mergeCell ref="D20:E22"/>
    <mergeCell ref="F20:F22"/>
    <mergeCell ref="G20:G22"/>
    <mergeCell ref="L26:L28"/>
    <mergeCell ref="F26:F28"/>
    <mergeCell ref="G26:G28"/>
    <mergeCell ref="H26:H28"/>
    <mergeCell ref="B23:C25"/>
    <mergeCell ref="D23:E25"/>
    <mergeCell ref="I26:I28"/>
    <mergeCell ref="J26:J28"/>
    <mergeCell ref="K26:K28"/>
    <mergeCell ref="F23:F25"/>
    <mergeCell ref="G23:G25"/>
    <mergeCell ref="H23:H25"/>
    <mergeCell ref="I23:I25"/>
    <mergeCell ref="J23:J25"/>
    <mergeCell ref="K23:K25"/>
    <mergeCell ref="L23:L25"/>
    <mergeCell ref="I20:I22"/>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445CC-A9F5-4285-83F0-6D3935BA020A}">
  <sheetPr>
    <tabColor rgb="FF00B0F0"/>
    <pageSetUpPr fitToPage="1"/>
  </sheetPr>
  <dimension ref="A1:P62"/>
  <sheetViews>
    <sheetView showGridLines="0" zoomScaleNormal="100" workbookViewId="0"/>
  </sheetViews>
  <sheetFormatPr defaultColWidth="9.453125" defaultRowHeight="14" x14ac:dyDescent="0.35"/>
  <cols>
    <col min="1" max="1" width="1.54296875" style="12" customWidth="1"/>
    <col min="2" max="2" width="12.453125" style="22" customWidth="1"/>
    <col min="3" max="3" width="5.7265625" style="22" customWidth="1"/>
    <col min="4" max="4" width="18.54296875" style="22" customWidth="1"/>
    <col min="5" max="12" width="15.453125" style="22" customWidth="1"/>
    <col min="13" max="13" width="9" style="1" customWidth="1"/>
    <col min="14" max="14" width="9" style="2" customWidth="1"/>
    <col min="15" max="15" width="57.7265625" style="2" hidden="1" customWidth="1"/>
    <col min="16" max="16" width="132.453125" style="2" hidden="1" customWidth="1"/>
    <col min="17" max="20" width="9" style="2" customWidth="1"/>
    <col min="21" max="16384" width="9.453125" style="2"/>
  </cols>
  <sheetData>
    <row r="1" spans="1:16" x14ac:dyDescent="0.35">
      <c r="O1" s="3" t="s">
        <v>130</v>
      </c>
      <c r="P1" s="3" t="s">
        <v>131</v>
      </c>
    </row>
    <row r="2" spans="1:16" x14ac:dyDescent="0.35">
      <c r="B2" s="23" t="s">
        <v>0</v>
      </c>
      <c r="C2" s="23"/>
      <c r="O2" s="7"/>
      <c r="P2" s="7"/>
    </row>
    <row r="3" spans="1:16" x14ac:dyDescent="0.35">
      <c r="B3" s="24"/>
      <c r="C3" s="24"/>
      <c r="O3" s="7"/>
      <c r="P3" s="7"/>
    </row>
    <row r="4" spans="1:16" s="7" customFormat="1" x14ac:dyDescent="0.35">
      <c r="A4" s="18"/>
      <c r="B4" s="583" t="str">
        <f>Info!B4</f>
        <v>PRODUCERS' QUESTIONNAIRE</v>
      </c>
      <c r="C4" s="583"/>
      <c r="D4" s="583"/>
      <c r="E4" s="583"/>
      <c r="F4" s="583"/>
      <c r="G4" s="583"/>
      <c r="H4" s="583"/>
      <c r="I4" s="583"/>
      <c r="J4" s="583"/>
      <c r="K4" s="583"/>
      <c r="L4" s="583"/>
      <c r="M4" s="19"/>
      <c r="N4" s="19"/>
      <c r="O4" s="15"/>
      <c r="P4" s="15"/>
    </row>
    <row r="5" spans="1:16" s="7" customFormat="1" x14ac:dyDescent="0.35">
      <c r="A5" s="18"/>
      <c r="B5" s="583" t="str">
        <f>Info!B5</f>
        <v>RR-2025-002</v>
      </c>
      <c r="C5" s="583"/>
      <c r="D5" s="583"/>
      <c r="E5" s="583"/>
      <c r="F5" s="583"/>
      <c r="G5" s="583"/>
      <c r="H5" s="583"/>
      <c r="I5" s="583"/>
      <c r="J5" s="583"/>
      <c r="K5" s="583"/>
      <c r="L5" s="583"/>
      <c r="M5" s="19"/>
      <c r="N5" s="19"/>
      <c r="O5" s="15"/>
      <c r="P5" s="15"/>
    </row>
    <row r="6" spans="1:16" s="16" customFormat="1" x14ac:dyDescent="0.35">
      <c r="A6" s="18"/>
      <c r="B6" s="583" t="str">
        <f>Info!B6</f>
        <v>CONCRETE REINFORCING BAR</v>
      </c>
      <c r="C6" s="583"/>
      <c r="D6" s="583"/>
      <c r="E6" s="583"/>
      <c r="F6" s="583"/>
      <c r="G6" s="583"/>
      <c r="H6" s="583"/>
      <c r="I6" s="583"/>
      <c r="J6" s="583"/>
      <c r="K6" s="583"/>
      <c r="L6" s="583"/>
      <c r="M6" s="15"/>
      <c r="N6" s="15"/>
      <c r="O6" s="17"/>
      <c r="P6" s="17"/>
    </row>
    <row r="7" spans="1:16" s="8" customFormat="1" x14ac:dyDescent="0.35">
      <c r="A7" s="18"/>
      <c r="B7" s="25"/>
      <c r="C7" s="25"/>
      <c r="D7" s="26"/>
      <c r="E7" s="26"/>
      <c r="F7" s="26"/>
      <c r="G7" s="26"/>
      <c r="H7" s="26"/>
      <c r="I7" s="26"/>
      <c r="J7" s="26"/>
      <c r="K7" s="26"/>
      <c r="L7" s="26"/>
      <c r="O7" s="9"/>
      <c r="P7" s="9"/>
    </row>
    <row r="8" spans="1:16" x14ac:dyDescent="0.35">
      <c r="B8" s="31" t="str">
        <f>UPPER(IF(Intro!$G$23="English",O8,P8))</f>
        <v>PUBLIC COMMENTS</v>
      </c>
      <c r="C8" s="32"/>
      <c r="D8" s="32"/>
      <c r="E8" s="32"/>
      <c r="F8" s="32"/>
      <c r="G8" s="32"/>
      <c r="H8" s="32"/>
      <c r="I8" s="32"/>
      <c r="J8" s="32"/>
      <c r="K8" s="32"/>
      <c r="L8" s="33"/>
      <c r="M8" s="147"/>
      <c r="O8" s="2" t="s">
        <v>114</v>
      </c>
      <c r="P8" s="2" t="s">
        <v>115</v>
      </c>
    </row>
    <row r="9" spans="1:16" s="10" customFormat="1" x14ac:dyDescent="0.35">
      <c r="A9" s="12"/>
      <c r="B9" s="27"/>
      <c r="C9" s="28"/>
      <c r="D9" s="29"/>
      <c r="E9" s="29"/>
      <c r="F9" s="29"/>
      <c r="G9" s="29"/>
      <c r="H9" s="29"/>
      <c r="I9" s="29"/>
      <c r="J9" s="29"/>
      <c r="K9" s="29"/>
      <c r="L9" s="30"/>
    </row>
    <row r="10" spans="1:16" s="10" customFormat="1" x14ac:dyDescent="0.35">
      <c r="A10" s="12"/>
      <c r="B10" s="525" t="str">
        <f>IF(Intro!$G$23="English",O10,P10)</f>
        <v>Should your firm wish to add any comments related to its responses, submit them here. Be sure to indicate the applicable question number.</v>
      </c>
      <c r="C10" s="526"/>
      <c r="D10" s="526"/>
      <c r="E10" s="526"/>
      <c r="F10" s="526"/>
      <c r="G10" s="526"/>
      <c r="H10" s="526"/>
      <c r="I10" s="526"/>
      <c r="J10" s="526"/>
      <c r="K10" s="526"/>
      <c r="L10" s="527"/>
      <c r="O10" s="11" t="s">
        <v>497</v>
      </c>
      <c r="P10" s="10" t="s">
        <v>346</v>
      </c>
    </row>
    <row r="11" spans="1:16" s="10" customFormat="1" x14ac:dyDescent="0.35">
      <c r="A11" s="12"/>
      <c r="B11" s="253"/>
      <c r="C11" s="28"/>
      <c r="D11" s="29"/>
      <c r="E11" s="29"/>
      <c r="F11" s="29"/>
      <c r="G11" s="29"/>
      <c r="H11" s="29"/>
      <c r="I11" s="29"/>
      <c r="J11" s="29"/>
      <c r="K11" s="29"/>
      <c r="L11" s="30"/>
      <c r="O11" s="344" t="s">
        <v>666</v>
      </c>
      <c r="P11" s="344" t="s">
        <v>667</v>
      </c>
    </row>
    <row r="12" spans="1:16" s="10" customFormat="1" x14ac:dyDescent="0.35">
      <c r="A12" s="12"/>
      <c r="B12" s="253"/>
      <c r="C12" s="28"/>
      <c r="D12" s="266" t="str">
        <f>IF(Intro!$G$23="English",O11,P11)</f>
        <v>Tab and Question</v>
      </c>
      <c r="E12" s="717" t="str">
        <f>IF(Intro!$G$23="English",O12,P12)</f>
        <v>Comments</v>
      </c>
      <c r="F12" s="717"/>
      <c r="G12" s="717"/>
      <c r="H12" s="717"/>
      <c r="I12" s="717"/>
      <c r="J12" s="717"/>
      <c r="K12" s="717"/>
      <c r="L12" s="718"/>
      <c r="O12" s="11" t="s">
        <v>219</v>
      </c>
      <c r="P12" s="10" t="s">
        <v>220</v>
      </c>
    </row>
    <row r="13" spans="1:16" s="147" customFormat="1" x14ac:dyDescent="0.35">
      <c r="A13" s="277"/>
      <c r="B13" s="719" t="str">
        <f>IF(Intro!$G$23="English",O13,P13)</f>
        <v>Comment 1</v>
      </c>
      <c r="C13" s="720"/>
      <c r="D13" s="721"/>
      <c r="E13" s="634"/>
      <c r="F13" s="634"/>
      <c r="G13" s="634"/>
      <c r="H13" s="634"/>
      <c r="I13" s="634"/>
      <c r="J13" s="634"/>
      <c r="K13" s="634"/>
      <c r="L13" s="635"/>
      <c r="O13" s="11" t="s">
        <v>221</v>
      </c>
      <c r="P13" s="10" t="s">
        <v>222</v>
      </c>
    </row>
    <row r="14" spans="1:16" s="147" customFormat="1" x14ac:dyDescent="0.35">
      <c r="A14" s="277"/>
      <c r="B14" s="719"/>
      <c r="C14" s="720"/>
      <c r="D14" s="721"/>
      <c r="E14" s="634"/>
      <c r="F14" s="634"/>
      <c r="G14" s="634"/>
      <c r="H14" s="634"/>
      <c r="I14" s="634"/>
      <c r="J14" s="634"/>
      <c r="K14" s="634"/>
      <c r="L14" s="635"/>
      <c r="P14" s="10"/>
    </row>
    <row r="15" spans="1:16" s="147" customFormat="1" x14ac:dyDescent="0.35">
      <c r="A15" s="277"/>
      <c r="B15" s="719"/>
      <c r="C15" s="720"/>
      <c r="D15" s="721"/>
      <c r="E15" s="634"/>
      <c r="F15" s="634"/>
      <c r="G15" s="634"/>
      <c r="H15" s="634"/>
      <c r="I15" s="634"/>
      <c r="J15" s="634"/>
      <c r="K15" s="634"/>
      <c r="L15" s="635"/>
      <c r="P15" s="10"/>
    </row>
    <row r="16" spans="1:16" s="147" customFormat="1" x14ac:dyDescent="0.35">
      <c r="A16" s="277"/>
      <c r="B16" s="719"/>
      <c r="C16" s="720"/>
      <c r="D16" s="721"/>
      <c r="E16" s="634"/>
      <c r="F16" s="634"/>
      <c r="G16" s="634"/>
      <c r="H16" s="634"/>
      <c r="I16" s="634"/>
      <c r="J16" s="634"/>
      <c r="K16" s="634"/>
      <c r="L16" s="635"/>
      <c r="P16" s="10"/>
    </row>
    <row r="17" spans="1:16" s="147" customFormat="1" x14ac:dyDescent="0.35">
      <c r="A17" s="277"/>
      <c r="B17" s="719"/>
      <c r="C17" s="720"/>
      <c r="D17" s="721"/>
      <c r="E17" s="634"/>
      <c r="F17" s="634"/>
      <c r="G17" s="634"/>
      <c r="H17" s="634"/>
      <c r="I17" s="634"/>
      <c r="J17" s="634"/>
      <c r="K17" s="634"/>
      <c r="L17" s="635"/>
      <c r="P17" s="10"/>
    </row>
    <row r="18" spans="1:16" s="147" customFormat="1" x14ac:dyDescent="0.35">
      <c r="A18" s="277"/>
      <c r="B18" s="719"/>
      <c r="C18" s="720"/>
      <c r="D18" s="721"/>
      <c r="E18" s="634"/>
      <c r="F18" s="634"/>
      <c r="G18" s="634"/>
      <c r="H18" s="634"/>
      <c r="I18" s="634"/>
      <c r="J18" s="634"/>
      <c r="K18" s="634"/>
      <c r="L18" s="635"/>
      <c r="P18" s="10"/>
    </row>
    <row r="19" spans="1:16" s="147" customFormat="1" x14ac:dyDescent="0.35">
      <c r="A19" s="277"/>
      <c r="B19" s="719"/>
      <c r="C19" s="720"/>
      <c r="D19" s="721"/>
      <c r="E19" s="634"/>
      <c r="F19" s="634"/>
      <c r="G19" s="634"/>
      <c r="H19" s="634"/>
      <c r="I19" s="634"/>
      <c r="J19" s="634"/>
      <c r="K19" s="634"/>
      <c r="L19" s="635"/>
      <c r="P19" s="10"/>
    </row>
    <row r="20" spans="1:16" s="147" customFormat="1" x14ac:dyDescent="0.35">
      <c r="A20" s="277"/>
      <c r="B20" s="719"/>
      <c r="C20" s="720"/>
      <c r="D20" s="721"/>
      <c r="E20" s="634"/>
      <c r="F20" s="634"/>
      <c r="G20" s="634"/>
      <c r="H20" s="634"/>
      <c r="I20" s="634"/>
      <c r="J20" s="634"/>
      <c r="K20" s="634"/>
      <c r="L20" s="635"/>
      <c r="O20" s="11"/>
      <c r="P20" s="10"/>
    </row>
    <row r="21" spans="1:16" s="147" customFormat="1" x14ac:dyDescent="0.35">
      <c r="A21" s="277"/>
      <c r="B21" s="719"/>
      <c r="C21" s="720"/>
      <c r="D21" s="721"/>
      <c r="E21" s="634"/>
      <c r="F21" s="634"/>
      <c r="G21" s="634"/>
      <c r="H21" s="634"/>
      <c r="I21" s="634"/>
      <c r="J21" s="634"/>
      <c r="K21" s="634"/>
      <c r="L21" s="635"/>
      <c r="O21" s="11"/>
      <c r="P21" s="10"/>
    </row>
    <row r="22" spans="1:16" s="147" customFormat="1" x14ac:dyDescent="0.35">
      <c r="A22" s="277"/>
      <c r="B22" s="719"/>
      <c r="C22" s="720"/>
      <c r="D22" s="721"/>
      <c r="E22" s="634"/>
      <c r="F22" s="634"/>
      <c r="G22" s="634"/>
      <c r="H22" s="634"/>
      <c r="I22" s="634"/>
      <c r="J22" s="634"/>
      <c r="K22" s="634"/>
      <c r="L22" s="635"/>
      <c r="O22" s="11"/>
      <c r="P22" s="10"/>
    </row>
    <row r="23" spans="1:16" s="147" customFormat="1" ht="15" customHeight="1" x14ac:dyDescent="0.35">
      <c r="A23" s="277"/>
      <c r="B23" s="719" t="str">
        <f>IF(Intro!$G$23="English",O23,P23)</f>
        <v>Comment 2</v>
      </c>
      <c r="C23" s="720"/>
      <c r="D23" s="721"/>
      <c r="E23" s="634"/>
      <c r="F23" s="634"/>
      <c r="G23" s="634"/>
      <c r="H23" s="634"/>
      <c r="I23" s="634"/>
      <c r="J23" s="634"/>
      <c r="K23" s="634"/>
      <c r="L23" s="635"/>
      <c r="O23" s="11" t="s">
        <v>223</v>
      </c>
      <c r="P23" s="10" t="s">
        <v>224</v>
      </c>
    </row>
    <row r="24" spans="1:16" s="147" customFormat="1" ht="15" customHeight="1" x14ac:dyDescent="0.35">
      <c r="A24" s="277"/>
      <c r="B24" s="719"/>
      <c r="C24" s="720"/>
      <c r="D24" s="721"/>
      <c r="E24" s="634"/>
      <c r="F24" s="634"/>
      <c r="G24" s="634"/>
      <c r="H24" s="634"/>
      <c r="I24" s="634"/>
      <c r="J24" s="634"/>
      <c r="K24" s="634"/>
      <c r="L24" s="635"/>
    </row>
    <row r="25" spans="1:16" s="147" customFormat="1" ht="15" customHeight="1" x14ac:dyDescent="0.35">
      <c r="A25" s="277"/>
      <c r="B25" s="719"/>
      <c r="C25" s="720"/>
      <c r="D25" s="721"/>
      <c r="E25" s="634"/>
      <c r="F25" s="634"/>
      <c r="G25" s="634"/>
      <c r="H25" s="634"/>
      <c r="I25" s="634"/>
      <c r="J25" s="634"/>
      <c r="K25" s="634"/>
      <c r="L25" s="635"/>
    </row>
    <row r="26" spans="1:16" s="147" customFormat="1" ht="15" customHeight="1" x14ac:dyDescent="0.35">
      <c r="A26" s="277"/>
      <c r="B26" s="719"/>
      <c r="C26" s="720"/>
      <c r="D26" s="721"/>
      <c r="E26" s="634"/>
      <c r="F26" s="634"/>
      <c r="G26" s="634"/>
      <c r="H26" s="634"/>
      <c r="I26" s="634"/>
      <c r="J26" s="634"/>
      <c r="K26" s="634"/>
      <c r="L26" s="635"/>
    </row>
    <row r="27" spans="1:16" s="147" customFormat="1" x14ac:dyDescent="0.35">
      <c r="A27" s="277"/>
      <c r="B27" s="719"/>
      <c r="C27" s="720"/>
      <c r="D27" s="721"/>
      <c r="E27" s="634"/>
      <c r="F27" s="634"/>
      <c r="G27" s="634"/>
      <c r="H27" s="634"/>
      <c r="I27" s="634"/>
      <c r="J27" s="634"/>
      <c r="K27" s="634"/>
      <c r="L27" s="635"/>
      <c r="P27" s="10"/>
    </row>
    <row r="28" spans="1:16" s="147" customFormat="1" x14ac:dyDescent="0.35">
      <c r="A28" s="277"/>
      <c r="B28" s="719"/>
      <c r="C28" s="720"/>
      <c r="D28" s="721"/>
      <c r="E28" s="634"/>
      <c r="F28" s="634"/>
      <c r="G28" s="634"/>
      <c r="H28" s="634"/>
      <c r="I28" s="634"/>
      <c r="J28" s="634"/>
      <c r="K28" s="634"/>
      <c r="L28" s="635"/>
      <c r="P28" s="10"/>
    </row>
    <row r="29" spans="1:16" s="174" customFormat="1" x14ac:dyDescent="0.35">
      <c r="A29" s="282"/>
      <c r="B29" s="719"/>
      <c r="C29" s="720"/>
      <c r="D29" s="721"/>
      <c r="E29" s="634"/>
      <c r="F29" s="634"/>
      <c r="G29" s="634"/>
      <c r="H29" s="634"/>
      <c r="I29" s="634"/>
      <c r="J29" s="634"/>
      <c r="K29" s="634"/>
      <c r="L29" s="635"/>
      <c r="N29" s="283"/>
    </row>
    <row r="30" spans="1:16" x14ac:dyDescent="0.35">
      <c r="B30" s="719"/>
      <c r="C30" s="720"/>
      <c r="D30" s="721"/>
      <c r="E30" s="634"/>
      <c r="F30" s="634"/>
      <c r="G30" s="634"/>
      <c r="H30" s="634"/>
      <c r="I30" s="634"/>
      <c r="J30" s="634"/>
      <c r="K30" s="634"/>
      <c r="L30" s="635"/>
    </row>
    <row r="31" spans="1:16" x14ac:dyDescent="0.35">
      <c r="B31" s="719"/>
      <c r="C31" s="720"/>
      <c r="D31" s="721"/>
      <c r="E31" s="634"/>
      <c r="F31" s="634"/>
      <c r="G31" s="634"/>
      <c r="H31" s="634"/>
      <c r="I31" s="634"/>
      <c r="J31" s="634"/>
      <c r="K31" s="634"/>
      <c r="L31" s="635"/>
    </row>
    <row r="32" spans="1:16" x14ac:dyDescent="0.35">
      <c r="B32" s="719"/>
      <c r="C32" s="720"/>
      <c r="D32" s="721"/>
      <c r="E32" s="634"/>
      <c r="F32" s="634"/>
      <c r="G32" s="634"/>
      <c r="H32" s="634"/>
      <c r="I32" s="634"/>
      <c r="J32" s="634"/>
      <c r="K32" s="634"/>
      <c r="L32" s="635"/>
    </row>
    <row r="33" spans="1:16" x14ac:dyDescent="0.35">
      <c r="B33" s="719" t="str">
        <f>IF(Intro!$G$23="English",O33,P33)</f>
        <v>Comment 3</v>
      </c>
      <c r="C33" s="720"/>
      <c r="D33" s="721"/>
      <c r="E33" s="634"/>
      <c r="F33" s="634"/>
      <c r="G33" s="634"/>
      <c r="H33" s="634"/>
      <c r="I33" s="634"/>
      <c r="J33" s="634"/>
      <c r="K33" s="634"/>
      <c r="L33" s="635"/>
      <c r="O33" s="11" t="s">
        <v>225</v>
      </c>
      <c r="P33" s="10" t="s">
        <v>226</v>
      </c>
    </row>
    <row r="34" spans="1:16" x14ac:dyDescent="0.35">
      <c r="B34" s="719"/>
      <c r="C34" s="720"/>
      <c r="D34" s="721"/>
      <c r="E34" s="634"/>
      <c r="F34" s="634"/>
      <c r="G34" s="634"/>
      <c r="H34" s="634"/>
      <c r="I34" s="634"/>
      <c r="J34" s="634"/>
      <c r="K34" s="634"/>
      <c r="L34" s="635"/>
    </row>
    <row r="35" spans="1:16" x14ac:dyDescent="0.35">
      <c r="B35" s="719"/>
      <c r="C35" s="720"/>
      <c r="D35" s="721"/>
      <c r="E35" s="634"/>
      <c r="F35" s="634"/>
      <c r="G35" s="634"/>
      <c r="H35" s="634"/>
      <c r="I35" s="634"/>
      <c r="J35" s="634"/>
      <c r="K35" s="634"/>
      <c r="L35" s="635"/>
    </row>
    <row r="36" spans="1:16" x14ac:dyDescent="0.35">
      <c r="B36" s="719"/>
      <c r="C36" s="720"/>
      <c r="D36" s="721"/>
      <c r="E36" s="634"/>
      <c r="F36" s="634"/>
      <c r="G36" s="634"/>
      <c r="H36" s="634"/>
      <c r="I36" s="634"/>
      <c r="J36" s="634"/>
      <c r="K36" s="634"/>
      <c r="L36" s="635"/>
    </row>
    <row r="37" spans="1:16" s="147" customFormat="1" x14ac:dyDescent="0.35">
      <c r="A37" s="277"/>
      <c r="B37" s="719"/>
      <c r="C37" s="720"/>
      <c r="D37" s="721"/>
      <c r="E37" s="634"/>
      <c r="F37" s="634"/>
      <c r="G37" s="634"/>
      <c r="H37" s="634"/>
      <c r="I37" s="634"/>
      <c r="J37" s="634"/>
      <c r="K37" s="634"/>
      <c r="L37" s="635"/>
      <c r="P37" s="10"/>
    </row>
    <row r="38" spans="1:16" s="147" customFormat="1" x14ac:dyDescent="0.35">
      <c r="A38" s="277"/>
      <c r="B38" s="719"/>
      <c r="C38" s="720"/>
      <c r="D38" s="721"/>
      <c r="E38" s="634"/>
      <c r="F38" s="634"/>
      <c r="G38" s="634"/>
      <c r="H38" s="634"/>
      <c r="I38" s="634"/>
      <c r="J38" s="634"/>
      <c r="K38" s="634"/>
      <c r="L38" s="635"/>
      <c r="P38" s="10"/>
    </row>
    <row r="39" spans="1:16" x14ac:dyDescent="0.35">
      <c r="B39" s="719"/>
      <c r="C39" s="720"/>
      <c r="D39" s="721"/>
      <c r="E39" s="634"/>
      <c r="F39" s="634"/>
      <c r="G39" s="634"/>
      <c r="H39" s="634"/>
      <c r="I39" s="634"/>
      <c r="J39" s="634"/>
      <c r="K39" s="634"/>
      <c r="L39" s="635"/>
    </row>
    <row r="40" spans="1:16" x14ac:dyDescent="0.35">
      <c r="B40" s="719"/>
      <c r="C40" s="720"/>
      <c r="D40" s="721"/>
      <c r="E40" s="634"/>
      <c r="F40" s="634"/>
      <c r="G40" s="634"/>
      <c r="H40" s="634"/>
      <c r="I40" s="634"/>
      <c r="J40" s="634"/>
      <c r="K40" s="634"/>
      <c r="L40" s="635"/>
    </row>
    <row r="41" spans="1:16" x14ac:dyDescent="0.35">
      <c r="B41" s="719"/>
      <c r="C41" s="720"/>
      <c r="D41" s="721"/>
      <c r="E41" s="634"/>
      <c r="F41" s="634"/>
      <c r="G41" s="634"/>
      <c r="H41" s="634"/>
      <c r="I41" s="634"/>
      <c r="J41" s="634"/>
      <c r="K41" s="634"/>
      <c r="L41" s="635"/>
    </row>
    <row r="42" spans="1:16" x14ac:dyDescent="0.35">
      <c r="B42" s="719"/>
      <c r="C42" s="720"/>
      <c r="D42" s="721"/>
      <c r="E42" s="634"/>
      <c r="F42" s="634"/>
      <c r="G42" s="634"/>
      <c r="H42" s="634"/>
      <c r="I42" s="634"/>
      <c r="J42" s="634"/>
      <c r="K42" s="634"/>
      <c r="L42" s="635"/>
    </row>
    <row r="43" spans="1:16" x14ac:dyDescent="0.35">
      <c r="B43" s="719" t="str">
        <f>IF(Intro!$G$23="English",O43,P43)</f>
        <v>Comment 4</v>
      </c>
      <c r="C43" s="720"/>
      <c r="D43" s="721"/>
      <c r="E43" s="634"/>
      <c r="F43" s="634"/>
      <c r="G43" s="634"/>
      <c r="H43" s="634"/>
      <c r="I43" s="634"/>
      <c r="J43" s="634"/>
      <c r="K43" s="634"/>
      <c r="L43" s="635"/>
      <c r="O43" s="11" t="s">
        <v>227</v>
      </c>
      <c r="P43" s="10" t="s">
        <v>228</v>
      </c>
    </row>
    <row r="44" spans="1:16" x14ac:dyDescent="0.35">
      <c r="B44" s="719"/>
      <c r="C44" s="720"/>
      <c r="D44" s="721"/>
      <c r="E44" s="634"/>
      <c r="F44" s="634"/>
      <c r="G44" s="634"/>
      <c r="H44" s="634"/>
      <c r="I44" s="634"/>
      <c r="J44" s="634"/>
      <c r="K44" s="634"/>
      <c r="L44" s="635"/>
    </row>
    <row r="45" spans="1:16" x14ac:dyDescent="0.35">
      <c r="B45" s="719"/>
      <c r="C45" s="720"/>
      <c r="D45" s="721"/>
      <c r="E45" s="634"/>
      <c r="F45" s="634"/>
      <c r="G45" s="634"/>
      <c r="H45" s="634"/>
      <c r="I45" s="634"/>
      <c r="J45" s="634"/>
      <c r="K45" s="634"/>
      <c r="L45" s="635"/>
    </row>
    <row r="46" spans="1:16" s="147" customFormat="1" x14ac:dyDescent="0.35">
      <c r="A46" s="277"/>
      <c r="B46" s="719"/>
      <c r="C46" s="720"/>
      <c r="D46" s="721"/>
      <c r="E46" s="634"/>
      <c r="F46" s="634"/>
      <c r="G46" s="634"/>
      <c r="H46" s="634"/>
      <c r="I46" s="634"/>
      <c r="J46" s="634"/>
      <c r="K46" s="634"/>
      <c r="L46" s="635"/>
      <c r="P46" s="10"/>
    </row>
    <row r="47" spans="1:16" s="147" customFormat="1" x14ac:dyDescent="0.35">
      <c r="A47" s="277"/>
      <c r="B47" s="719"/>
      <c r="C47" s="720"/>
      <c r="D47" s="721"/>
      <c r="E47" s="634"/>
      <c r="F47" s="634"/>
      <c r="G47" s="634"/>
      <c r="H47" s="634"/>
      <c r="I47" s="634"/>
      <c r="J47" s="634"/>
      <c r="K47" s="634"/>
      <c r="L47" s="635"/>
      <c r="P47" s="10"/>
    </row>
    <row r="48" spans="1:16" x14ac:dyDescent="0.35">
      <c r="B48" s="719"/>
      <c r="C48" s="720"/>
      <c r="D48" s="721"/>
      <c r="E48" s="634"/>
      <c r="F48" s="634"/>
      <c r="G48" s="634"/>
      <c r="H48" s="634"/>
      <c r="I48" s="634"/>
      <c r="J48" s="634"/>
      <c r="K48" s="634"/>
      <c r="L48" s="635"/>
    </row>
    <row r="49" spans="1:16" x14ac:dyDescent="0.35">
      <c r="B49" s="719"/>
      <c r="C49" s="720"/>
      <c r="D49" s="721"/>
      <c r="E49" s="634"/>
      <c r="F49" s="634"/>
      <c r="G49" s="634"/>
      <c r="H49" s="634"/>
      <c r="I49" s="634"/>
      <c r="J49" s="634"/>
      <c r="K49" s="634"/>
      <c r="L49" s="635"/>
    </row>
    <row r="50" spans="1:16" x14ac:dyDescent="0.35">
      <c r="B50" s="719"/>
      <c r="C50" s="720"/>
      <c r="D50" s="721"/>
      <c r="E50" s="634"/>
      <c r="F50" s="634"/>
      <c r="G50" s="634"/>
      <c r="H50" s="634"/>
      <c r="I50" s="634"/>
      <c r="J50" s="634"/>
      <c r="K50" s="634"/>
      <c r="L50" s="635"/>
    </row>
    <row r="51" spans="1:16" x14ac:dyDescent="0.35">
      <c r="B51" s="719"/>
      <c r="C51" s="720"/>
      <c r="D51" s="721"/>
      <c r="E51" s="634"/>
      <c r="F51" s="634"/>
      <c r="G51" s="634"/>
      <c r="H51" s="634"/>
      <c r="I51" s="634"/>
      <c r="J51" s="634"/>
      <c r="K51" s="634"/>
      <c r="L51" s="635"/>
    </row>
    <row r="52" spans="1:16" x14ac:dyDescent="0.35">
      <c r="B52" s="719"/>
      <c r="C52" s="720"/>
      <c r="D52" s="721"/>
      <c r="E52" s="634"/>
      <c r="F52" s="634"/>
      <c r="G52" s="634"/>
      <c r="H52" s="634"/>
      <c r="I52" s="634"/>
      <c r="J52" s="634"/>
      <c r="K52" s="634"/>
      <c r="L52" s="635"/>
    </row>
    <row r="53" spans="1:16" x14ac:dyDescent="0.35">
      <c r="B53" s="719" t="str">
        <f>IF(Intro!$G$23="English",O53,P53)</f>
        <v>Comment 5</v>
      </c>
      <c r="C53" s="720"/>
      <c r="D53" s="721"/>
      <c r="E53" s="634"/>
      <c r="F53" s="634"/>
      <c r="G53" s="634"/>
      <c r="H53" s="634"/>
      <c r="I53" s="634"/>
      <c r="J53" s="634"/>
      <c r="K53" s="634"/>
      <c r="L53" s="635"/>
      <c r="O53" s="11" t="s">
        <v>229</v>
      </c>
      <c r="P53" s="10" t="s">
        <v>230</v>
      </c>
    </row>
    <row r="54" spans="1:16" x14ac:dyDescent="0.35">
      <c r="B54" s="719"/>
      <c r="C54" s="720"/>
      <c r="D54" s="721"/>
      <c r="E54" s="634"/>
      <c r="F54" s="634"/>
      <c r="G54" s="634"/>
      <c r="H54" s="634"/>
      <c r="I54" s="634"/>
      <c r="J54" s="634"/>
      <c r="K54" s="634"/>
      <c r="L54" s="635"/>
    </row>
    <row r="55" spans="1:16" x14ac:dyDescent="0.35">
      <c r="B55" s="719"/>
      <c r="C55" s="720"/>
      <c r="D55" s="721"/>
      <c r="E55" s="634"/>
      <c r="F55" s="634"/>
      <c r="G55" s="634"/>
      <c r="H55" s="634"/>
      <c r="I55" s="634"/>
      <c r="J55" s="634"/>
      <c r="K55" s="634"/>
      <c r="L55" s="635"/>
    </row>
    <row r="56" spans="1:16" s="147" customFormat="1" x14ac:dyDescent="0.35">
      <c r="A56" s="277"/>
      <c r="B56" s="719"/>
      <c r="C56" s="720"/>
      <c r="D56" s="721"/>
      <c r="E56" s="634"/>
      <c r="F56" s="634"/>
      <c r="G56" s="634"/>
      <c r="H56" s="634"/>
      <c r="I56" s="634"/>
      <c r="J56" s="634"/>
      <c r="K56" s="634"/>
      <c r="L56" s="635"/>
      <c r="P56" s="10"/>
    </row>
    <row r="57" spans="1:16" s="147" customFormat="1" x14ac:dyDescent="0.35">
      <c r="A57" s="277"/>
      <c r="B57" s="719"/>
      <c r="C57" s="720"/>
      <c r="D57" s="721"/>
      <c r="E57" s="634"/>
      <c r="F57" s="634"/>
      <c r="G57" s="634"/>
      <c r="H57" s="634"/>
      <c r="I57" s="634"/>
      <c r="J57" s="634"/>
      <c r="K57" s="634"/>
      <c r="L57" s="635"/>
      <c r="P57" s="10"/>
    </row>
    <row r="58" spans="1:16" x14ac:dyDescent="0.35">
      <c r="B58" s="719"/>
      <c r="C58" s="720"/>
      <c r="D58" s="721"/>
      <c r="E58" s="634"/>
      <c r="F58" s="634"/>
      <c r="G58" s="634"/>
      <c r="H58" s="634"/>
      <c r="I58" s="634"/>
      <c r="J58" s="634"/>
      <c r="K58" s="634"/>
      <c r="L58" s="635"/>
    </row>
    <row r="59" spans="1:16" x14ac:dyDescent="0.35">
      <c r="B59" s="719"/>
      <c r="C59" s="720"/>
      <c r="D59" s="721"/>
      <c r="E59" s="634"/>
      <c r="F59" s="634"/>
      <c r="G59" s="634"/>
      <c r="H59" s="634"/>
      <c r="I59" s="634"/>
      <c r="J59" s="634"/>
      <c r="K59" s="634"/>
      <c r="L59" s="635"/>
    </row>
    <row r="60" spans="1:16" x14ac:dyDescent="0.35">
      <c r="B60" s="719"/>
      <c r="C60" s="720"/>
      <c r="D60" s="721"/>
      <c r="E60" s="634"/>
      <c r="F60" s="634"/>
      <c r="G60" s="634"/>
      <c r="H60" s="634"/>
      <c r="I60" s="634"/>
      <c r="J60" s="634"/>
      <c r="K60" s="634"/>
      <c r="L60" s="635"/>
    </row>
    <row r="61" spans="1:16" x14ac:dyDescent="0.35">
      <c r="B61" s="719"/>
      <c r="C61" s="720"/>
      <c r="D61" s="721"/>
      <c r="E61" s="634"/>
      <c r="F61" s="634"/>
      <c r="G61" s="634"/>
      <c r="H61" s="634"/>
      <c r="I61" s="634"/>
      <c r="J61" s="634"/>
      <c r="K61" s="634"/>
      <c r="L61" s="635"/>
    </row>
    <row r="62" spans="1:16" x14ac:dyDescent="0.35">
      <c r="B62" s="722"/>
      <c r="C62" s="723"/>
      <c r="D62" s="724"/>
      <c r="E62" s="725"/>
      <c r="F62" s="725"/>
      <c r="G62" s="725"/>
      <c r="H62" s="725"/>
      <c r="I62" s="725"/>
      <c r="J62" s="725"/>
      <c r="K62" s="725"/>
      <c r="L62" s="726"/>
    </row>
  </sheetData>
  <mergeCells count="20">
    <mergeCell ref="B53:C62"/>
    <mergeCell ref="D53:D62"/>
    <mergeCell ref="E53:L62"/>
    <mergeCell ref="B33:C42"/>
    <mergeCell ref="D33:D42"/>
    <mergeCell ref="E33:L42"/>
    <mergeCell ref="B43:C52"/>
    <mergeCell ref="D43:D52"/>
    <mergeCell ref="E43:L52"/>
    <mergeCell ref="B13:C22"/>
    <mergeCell ref="D13:D22"/>
    <mergeCell ref="E13:L22"/>
    <mergeCell ref="B23:C32"/>
    <mergeCell ref="D23:D32"/>
    <mergeCell ref="E23:L32"/>
    <mergeCell ref="B4:L4"/>
    <mergeCell ref="B5:L5"/>
    <mergeCell ref="B6:L6"/>
    <mergeCell ref="B10:L10"/>
    <mergeCell ref="E12:L1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L13 D23:L23 D33:L33 D43:L43 D53:L53" xr:uid="{D14E0213-CDCC-4788-8B61-B3270BF2317F}">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57689-61BB-4065-83F8-7BF3C287F5CE}">
  <sheetPr>
    <tabColor rgb="FF92D050"/>
    <pageSetUpPr fitToPage="1"/>
  </sheetPr>
  <dimension ref="A1:Q128"/>
  <sheetViews>
    <sheetView showGridLines="0" zoomScaleNormal="100" workbookViewId="0"/>
  </sheetViews>
  <sheetFormatPr defaultColWidth="9.453125" defaultRowHeight="14" x14ac:dyDescent="0.35"/>
  <cols>
    <col min="1" max="1" width="1.54296875" style="13" customWidth="1"/>
    <col min="2" max="12" width="14.54296875" style="22" customWidth="1"/>
    <col min="13" max="13" width="9" style="1" customWidth="1"/>
    <col min="14" max="14" width="9" style="2" customWidth="1"/>
    <col min="15" max="15" width="10.54296875" style="2" hidden="1" customWidth="1"/>
    <col min="16" max="16" width="8.54296875" style="2" hidden="1" customWidth="1"/>
    <col min="17" max="20" width="9" style="2" customWidth="1"/>
    <col min="21" max="16384" width="9.453125" style="2"/>
  </cols>
  <sheetData>
    <row r="1" spans="1:16" x14ac:dyDescent="0.35">
      <c r="O1" s="3" t="s">
        <v>130</v>
      </c>
      <c r="P1" s="3" t="s">
        <v>131</v>
      </c>
    </row>
    <row r="2" spans="1:16" x14ac:dyDescent="0.35">
      <c r="B2" s="23" t="str">
        <f>IF(Intro!$G$23="English",O2,P2)</f>
        <v>PROTECTED</v>
      </c>
      <c r="C2" s="23"/>
      <c r="D2" s="23"/>
      <c r="O2" s="267" t="s">
        <v>628</v>
      </c>
      <c r="P2" s="267" t="s">
        <v>629</v>
      </c>
    </row>
    <row r="3" spans="1:16" x14ac:dyDescent="0.35">
      <c r="B3" s="24"/>
      <c r="C3" s="24"/>
      <c r="D3" s="24"/>
      <c r="O3" s="7"/>
      <c r="P3" s="7"/>
    </row>
    <row r="4" spans="1:16" s="7" customFormat="1" x14ac:dyDescent="0.35">
      <c r="A4" s="14"/>
      <c r="B4" s="583" t="str">
        <f>Info!B4</f>
        <v>PRODUCERS' QUESTIONNAIRE</v>
      </c>
      <c r="C4" s="583"/>
      <c r="D4" s="583"/>
      <c r="E4" s="583"/>
      <c r="F4" s="583"/>
      <c r="G4" s="583"/>
      <c r="H4" s="583"/>
      <c r="I4" s="583"/>
      <c r="J4" s="583"/>
      <c r="K4" s="583"/>
      <c r="L4" s="583"/>
      <c r="M4" s="6"/>
      <c r="N4" s="6"/>
      <c r="O4" s="15"/>
      <c r="P4" s="15"/>
    </row>
    <row r="5" spans="1:16" s="7" customFormat="1" x14ac:dyDescent="0.35">
      <c r="A5" s="14"/>
      <c r="B5" s="583" t="str">
        <f>Info!B5</f>
        <v>RR-2025-002</v>
      </c>
      <c r="C5" s="583"/>
      <c r="D5" s="583"/>
      <c r="E5" s="583"/>
      <c r="F5" s="583"/>
      <c r="G5" s="583"/>
      <c r="H5" s="583"/>
      <c r="I5" s="583"/>
      <c r="J5" s="583"/>
      <c r="K5" s="583"/>
      <c r="L5" s="583"/>
      <c r="M5" s="6"/>
      <c r="N5" s="6"/>
      <c r="O5" s="15"/>
      <c r="P5" s="15"/>
    </row>
    <row r="6" spans="1:16" s="16" customFormat="1" x14ac:dyDescent="0.35">
      <c r="A6" s="14"/>
      <c r="B6" s="583" t="str">
        <f>Info!B6</f>
        <v>CONCRETE REINFORCING BAR</v>
      </c>
      <c r="C6" s="583"/>
      <c r="D6" s="583"/>
      <c r="E6" s="583"/>
      <c r="F6" s="583"/>
      <c r="G6" s="583"/>
      <c r="H6" s="583"/>
      <c r="I6" s="583"/>
      <c r="J6" s="583"/>
      <c r="K6" s="583"/>
      <c r="L6" s="583"/>
      <c r="M6" s="15"/>
      <c r="N6" s="15"/>
      <c r="O6" s="17"/>
      <c r="P6" s="17"/>
    </row>
    <row r="7" spans="1:16" s="16" customFormat="1" x14ac:dyDescent="0.35">
      <c r="A7" s="14"/>
      <c r="B7" s="34"/>
      <c r="C7" s="34"/>
      <c r="D7" s="34"/>
      <c r="E7" s="34"/>
      <c r="F7" s="34"/>
      <c r="G7" s="34"/>
      <c r="H7" s="34"/>
      <c r="I7" s="34"/>
      <c r="J7" s="34"/>
      <c r="K7" s="34"/>
      <c r="L7" s="34"/>
      <c r="M7" s="15"/>
      <c r="N7" s="15"/>
      <c r="O7" s="5"/>
    </row>
    <row r="8" spans="1:16" s="16" customFormat="1" ht="14.25" customHeight="1" x14ac:dyDescent="0.35">
      <c r="A8" s="14"/>
      <c r="B8" s="669" t="str">
        <f>Public!B8</f>
        <v>The following questions refer to the goods as defined in the product description on the Intro tab.</v>
      </c>
      <c r="C8" s="669"/>
      <c r="D8" s="669"/>
      <c r="E8" s="669"/>
      <c r="F8" s="669"/>
      <c r="G8" s="669"/>
      <c r="H8" s="669"/>
      <c r="I8" s="669"/>
      <c r="J8" s="669"/>
      <c r="K8" s="669"/>
      <c r="L8" s="669"/>
      <c r="M8" s="15"/>
      <c r="N8" s="15"/>
      <c r="O8" s="17"/>
      <c r="P8" s="17"/>
    </row>
    <row r="9" spans="1:16" s="16" customFormat="1" x14ac:dyDescent="0.35">
      <c r="A9" s="14"/>
      <c r="B9" s="677" t="str">
        <f>Public!B9</f>
        <v xml:space="preserve">Product information and a glossary of terms can be found in the Info tab.
</v>
      </c>
      <c r="C9" s="677"/>
      <c r="D9" s="677"/>
      <c r="E9" s="677"/>
      <c r="F9" s="677"/>
      <c r="G9" s="677"/>
      <c r="H9" s="677"/>
      <c r="I9" s="677"/>
      <c r="J9" s="677"/>
      <c r="K9" s="677"/>
      <c r="L9" s="677"/>
      <c r="M9" s="15"/>
      <c r="N9" s="15"/>
      <c r="O9" s="17"/>
    </row>
    <row r="10" spans="1:16" s="16" customFormat="1" x14ac:dyDescent="0.35">
      <c r="A10" s="14"/>
      <c r="B10" s="677" t="str">
        <f>IF(Intro!$G$23="English",O10,P10)</f>
        <v xml:space="preserve">Use the AddPro tab if more space is needed.
</v>
      </c>
      <c r="C10" s="677"/>
      <c r="D10" s="677"/>
      <c r="E10" s="677"/>
      <c r="F10" s="677"/>
      <c r="G10" s="677"/>
      <c r="H10" s="677"/>
      <c r="I10" s="677"/>
      <c r="J10" s="677"/>
      <c r="K10" s="677"/>
      <c r="L10" s="677"/>
      <c r="M10" s="15"/>
      <c r="N10" s="15"/>
      <c r="O10" s="17" t="s">
        <v>138</v>
      </c>
      <c r="P10" s="17" t="str">
        <f>"Utilisez l'onglet AddPro si vous avez besoin de plus d'espace."&amp;CHAR(10)</f>
        <v xml:space="preserve">Utilisez l'onglet AddPro si vous avez besoin de plus d'espace.
</v>
      </c>
    </row>
    <row r="11" spans="1:16" s="8" customFormat="1" x14ac:dyDescent="0.35">
      <c r="A11" s="18"/>
      <c r="B11" s="25"/>
      <c r="C11" s="25"/>
      <c r="D11" s="25"/>
      <c r="E11" s="26"/>
      <c r="F11" s="26"/>
      <c r="G11" s="26"/>
      <c r="H11" s="26"/>
      <c r="I11" s="26"/>
      <c r="J11" s="26"/>
      <c r="K11" s="26"/>
      <c r="L11" s="26"/>
      <c r="O11" s="9"/>
      <c r="P11" s="9"/>
    </row>
    <row r="12" spans="1:16" x14ac:dyDescent="0.35">
      <c r="B12" s="658" t="str">
        <f>IF(Intro!$G$23="English",O12,P12)</f>
        <v>PRODUCTION AND CAPACITY</v>
      </c>
      <c r="C12" s="659"/>
      <c r="D12" s="659"/>
      <c r="E12" s="659"/>
      <c r="F12" s="659"/>
      <c r="G12" s="659"/>
      <c r="H12" s="659"/>
      <c r="I12" s="659"/>
      <c r="J12" s="659"/>
      <c r="K12" s="659"/>
      <c r="L12" s="660"/>
      <c r="M12" s="173"/>
      <c r="O12" s="267" t="s">
        <v>620</v>
      </c>
      <c r="P12" s="267" t="s">
        <v>621</v>
      </c>
    </row>
    <row r="13" spans="1:16" x14ac:dyDescent="0.35">
      <c r="B13" s="661" t="s">
        <v>20</v>
      </c>
      <c r="C13" s="662"/>
      <c r="D13" s="662"/>
      <c r="E13" s="662"/>
      <c r="F13" s="662"/>
      <c r="G13" s="662"/>
      <c r="H13" s="662"/>
      <c r="I13" s="662"/>
      <c r="J13" s="662"/>
      <c r="K13" s="662"/>
      <c r="L13" s="663"/>
      <c r="M13" s="2"/>
    </row>
    <row r="14" spans="1:16" s="10" customFormat="1" x14ac:dyDescent="0.35">
      <c r="A14" s="12"/>
      <c r="B14" s="27"/>
      <c r="C14" s="28"/>
      <c r="D14" s="28"/>
      <c r="E14" s="29"/>
      <c r="F14" s="29"/>
      <c r="G14" s="29"/>
      <c r="H14" s="29"/>
      <c r="I14" s="29"/>
      <c r="J14" s="29"/>
      <c r="K14" s="29"/>
      <c r="L14" s="30"/>
    </row>
    <row r="15" spans="1:16" s="10" customFormat="1" x14ac:dyDescent="0.35">
      <c r="A15" s="12"/>
      <c r="B15" s="539" t="str">
        <f>IF(Intro!$G$23="English",O15,P15)</f>
        <v>Complete the following table for your firm's Canadian production of the goods and other goods produced on the same equipment. 
Note: other products produced on the same equipment are any other products besides the goods as defined in the "Intro" tab that are produced using the same equipment.</v>
      </c>
      <c r="C15" s="540"/>
      <c r="D15" s="540"/>
      <c r="E15" s="540"/>
      <c r="F15" s="540"/>
      <c r="G15" s="540"/>
      <c r="H15" s="540"/>
      <c r="I15" s="540"/>
      <c r="J15" s="540"/>
      <c r="K15" s="540"/>
      <c r="L15" s="541"/>
      <c r="O15" s="11" t="s">
        <v>568</v>
      </c>
      <c r="P15" s="10" t="s">
        <v>659</v>
      </c>
    </row>
    <row r="16" spans="1:16" s="10" customFormat="1" x14ac:dyDescent="0.35">
      <c r="A16" s="12"/>
      <c r="B16" s="539"/>
      <c r="C16" s="540"/>
      <c r="D16" s="540"/>
      <c r="E16" s="540"/>
      <c r="F16" s="540"/>
      <c r="G16" s="540"/>
      <c r="H16" s="540"/>
      <c r="I16" s="540"/>
      <c r="J16" s="540"/>
      <c r="K16" s="540"/>
      <c r="L16" s="541"/>
      <c r="O16" s="11"/>
    </row>
    <row r="17" spans="1:17" s="10" customFormat="1" x14ac:dyDescent="0.35">
      <c r="A17" s="12"/>
      <c r="B17" s="539"/>
      <c r="C17" s="540"/>
      <c r="D17" s="540"/>
      <c r="E17" s="540"/>
      <c r="F17" s="540"/>
      <c r="G17" s="540"/>
      <c r="H17" s="540"/>
      <c r="I17" s="540"/>
      <c r="J17" s="540"/>
      <c r="K17" s="540"/>
      <c r="L17" s="541"/>
      <c r="O17" s="11"/>
    </row>
    <row r="18" spans="1:17" s="10" customFormat="1" x14ac:dyDescent="0.35">
      <c r="A18" s="12"/>
      <c r="B18" s="253"/>
      <c r="C18" s="254"/>
      <c r="D18" s="28"/>
      <c r="E18" s="29"/>
      <c r="F18" s="29"/>
      <c r="G18" s="29"/>
      <c r="H18" s="29"/>
      <c r="I18" s="29"/>
      <c r="J18" s="29"/>
      <c r="K18" s="29"/>
      <c r="L18" s="30"/>
      <c r="O18" s="11"/>
    </row>
    <row r="19" spans="1:17" s="10" customFormat="1" x14ac:dyDescent="0.35">
      <c r="A19" s="12"/>
      <c r="B19" s="253"/>
      <c r="C19" s="254"/>
      <c r="F19" s="28"/>
      <c r="G19" s="732">
        <f>Variables!B6</f>
        <v>2022</v>
      </c>
      <c r="H19" s="732">
        <f>G19+1</f>
        <v>2023</v>
      </c>
      <c r="I19" s="732">
        <f>H19+1</f>
        <v>2024</v>
      </c>
      <c r="J19" s="732" t="str">
        <f>IF(Intro!$G$23="English",Variables!B9,Variables!C9)</f>
        <v>Jan-Sept 2024</v>
      </c>
      <c r="K19" s="732" t="str">
        <f>IF(Intro!$G$23="English",Variables!B10,Variables!C10)</f>
        <v>Jan-Sept 2025</v>
      </c>
      <c r="L19" s="281"/>
      <c r="O19" s="11"/>
    </row>
    <row r="20" spans="1:17" s="10" customFormat="1" x14ac:dyDescent="0.35">
      <c r="A20" s="12"/>
      <c r="B20" s="253"/>
      <c r="C20" s="254"/>
      <c r="F20" s="28"/>
      <c r="G20" s="733"/>
      <c r="H20" s="733"/>
      <c r="I20" s="733"/>
      <c r="J20" s="733"/>
      <c r="K20" s="733"/>
      <c r="L20" s="281"/>
      <c r="O20" s="11"/>
    </row>
    <row r="21" spans="1:17" s="173" customFormat="1" x14ac:dyDescent="0.35">
      <c r="A21" s="278"/>
      <c r="B21" s="528" t="str">
        <f>IF(Intro!$G$23="English",O21,P21)</f>
        <v>Production for sale in Canada</v>
      </c>
      <c r="C21" s="529"/>
      <c r="D21" s="529"/>
      <c r="E21" s="529"/>
      <c r="F21" s="193" t="str">
        <f>IF(Intro!$G$23="English",Variables!$B$23,Variables!$C$23)</f>
        <v>tonnes</v>
      </c>
      <c r="G21" s="194"/>
      <c r="H21" s="194"/>
      <c r="I21" s="194"/>
      <c r="J21" s="194"/>
      <c r="K21" s="194"/>
      <c r="L21" s="281"/>
      <c r="O21" s="207" t="s">
        <v>140</v>
      </c>
      <c r="P21" s="207" t="s">
        <v>139</v>
      </c>
      <c r="Q21" s="207"/>
    </row>
    <row r="22" spans="1:17" s="173" customFormat="1" x14ac:dyDescent="0.35">
      <c r="A22" s="278"/>
      <c r="B22" s="528" t="str">
        <f>IF(Intro!$G$23="English",O22,P22)</f>
        <v>Production for export sales</v>
      </c>
      <c r="C22" s="529"/>
      <c r="D22" s="529"/>
      <c r="E22" s="529"/>
      <c r="F22" s="193" t="str">
        <f>IF(Intro!$G$23="English",Variables!$B$23,Variables!$C$23)</f>
        <v>tonnes</v>
      </c>
      <c r="G22" s="194"/>
      <c r="H22" s="194"/>
      <c r="I22" s="194"/>
      <c r="J22" s="194"/>
      <c r="K22" s="194"/>
      <c r="L22" s="281"/>
      <c r="O22" s="207" t="s">
        <v>141</v>
      </c>
      <c r="P22" s="207" t="s">
        <v>142</v>
      </c>
      <c r="Q22" s="207"/>
    </row>
    <row r="23" spans="1:17" s="173" customFormat="1" x14ac:dyDescent="0.35">
      <c r="A23" s="278"/>
      <c r="B23" s="528" t="str">
        <f>IF(Intro!$G$23="English",O23,P23)</f>
        <v>Production for internal use or further internal processing</v>
      </c>
      <c r="C23" s="529"/>
      <c r="D23" s="529"/>
      <c r="E23" s="729"/>
      <c r="F23" s="730" t="str">
        <f>IF(Intro!$G$23="English",Variables!$B$23,Variables!$C$23)</f>
        <v>tonnes</v>
      </c>
      <c r="G23" s="727"/>
      <c r="H23" s="727"/>
      <c r="I23" s="727"/>
      <c r="J23" s="727"/>
      <c r="K23" s="727"/>
      <c r="L23" s="281"/>
      <c r="O23" s="207" t="s">
        <v>143</v>
      </c>
      <c r="P23" s="207" t="s">
        <v>350</v>
      </c>
      <c r="Q23" s="207"/>
    </row>
    <row r="24" spans="1:17" s="173" customFormat="1" x14ac:dyDescent="0.35">
      <c r="A24" s="278"/>
      <c r="B24" s="528"/>
      <c r="C24" s="529"/>
      <c r="D24" s="529"/>
      <c r="E24" s="729"/>
      <c r="F24" s="731"/>
      <c r="G24" s="728"/>
      <c r="H24" s="728"/>
      <c r="I24" s="728"/>
      <c r="J24" s="728"/>
      <c r="K24" s="728"/>
      <c r="L24" s="281"/>
      <c r="O24" s="207"/>
      <c r="P24" s="207"/>
      <c r="Q24" s="207"/>
    </row>
    <row r="25" spans="1:17" s="307" customFormat="1" x14ac:dyDescent="0.35">
      <c r="A25" s="306"/>
      <c r="B25" s="557" t="str">
        <f>IF(Intro!$G$23="English",O25,P25)</f>
        <v>Total production of the goods in Canada</v>
      </c>
      <c r="C25" s="558"/>
      <c r="D25" s="558"/>
      <c r="E25" s="558"/>
      <c r="F25" s="217" t="str">
        <f>IF(Intro!$G$23="English",Variables!$B$23,Variables!$C$23)</f>
        <v>tonnes</v>
      </c>
      <c r="G25" s="216">
        <f>SUM(G21:G23)</f>
        <v>0</v>
      </c>
      <c r="H25" s="216">
        <f>SUM(H21:H23)</f>
        <v>0</v>
      </c>
      <c r="I25" s="216">
        <f>SUM(I21:I23)</f>
        <v>0</v>
      </c>
      <c r="J25" s="216">
        <f>SUM(J21:J23)</f>
        <v>0</v>
      </c>
      <c r="K25" s="216">
        <f>SUM(K21:K23)</f>
        <v>0</v>
      </c>
      <c r="L25" s="281"/>
      <c r="O25" s="321" t="s">
        <v>539</v>
      </c>
      <c r="P25" s="321" t="s">
        <v>540</v>
      </c>
      <c r="Q25" s="321"/>
    </row>
    <row r="26" spans="1:17" s="173" customFormat="1" x14ac:dyDescent="0.35">
      <c r="A26" s="278"/>
      <c r="B26" s="528" t="str">
        <f>IF(Intro!$G$23="English",O26,P26)</f>
        <v>Production of other products produced using the same equipment</v>
      </c>
      <c r="C26" s="529"/>
      <c r="D26" s="529"/>
      <c r="E26" s="729"/>
      <c r="F26" s="730" t="str">
        <f>IF(Intro!$G$23="English",Variables!$B$23,Variables!$C$23)</f>
        <v>tonnes</v>
      </c>
      <c r="G26" s="727"/>
      <c r="H26" s="727"/>
      <c r="I26" s="727"/>
      <c r="J26" s="727"/>
      <c r="K26" s="727"/>
      <c r="L26" s="281"/>
      <c r="O26" s="207" t="s">
        <v>144</v>
      </c>
      <c r="P26" s="207" t="s">
        <v>145</v>
      </c>
      <c r="Q26" s="207"/>
    </row>
    <row r="27" spans="1:17" s="173" customFormat="1" x14ac:dyDescent="0.35">
      <c r="A27" s="278"/>
      <c r="B27" s="528"/>
      <c r="C27" s="529"/>
      <c r="D27" s="529"/>
      <c r="E27" s="729"/>
      <c r="F27" s="731"/>
      <c r="G27" s="728"/>
      <c r="H27" s="728"/>
      <c r="I27" s="728"/>
      <c r="J27" s="728"/>
      <c r="K27" s="728"/>
      <c r="L27" s="281"/>
      <c r="O27" s="207"/>
      <c r="P27" s="207"/>
      <c r="Q27" s="207"/>
    </row>
    <row r="28" spans="1:17" s="307" customFormat="1" x14ac:dyDescent="0.35">
      <c r="A28" s="306"/>
      <c r="B28" s="557" t="str">
        <f>IF(Intro!$G$23="English",O28,P28)</f>
        <v>Total</v>
      </c>
      <c r="C28" s="558"/>
      <c r="D28" s="558"/>
      <c r="E28" s="558"/>
      <c r="F28" s="217" t="str">
        <f>IF(Intro!$G$23="English",Variables!$B$23,Variables!$C$23)</f>
        <v>tonnes</v>
      </c>
      <c r="G28" s="216">
        <f>SUM(G25,G26)</f>
        <v>0</v>
      </c>
      <c r="H28" s="216">
        <f>SUM(H25,H26)</f>
        <v>0</v>
      </c>
      <c r="I28" s="216">
        <f>SUM(I25,I26)</f>
        <v>0</v>
      </c>
      <c r="J28" s="216">
        <f>SUM(J25,J26)</f>
        <v>0</v>
      </c>
      <c r="K28" s="216">
        <f>SUM(K25,K26)</f>
        <v>0</v>
      </c>
      <c r="L28" s="281"/>
      <c r="O28" s="321" t="s">
        <v>45</v>
      </c>
      <c r="P28" s="321" t="s">
        <v>45</v>
      </c>
      <c r="Q28" s="321"/>
    </row>
    <row r="29" spans="1:17" s="173" customFormat="1" x14ac:dyDescent="0.35">
      <c r="A29" s="278"/>
      <c r="B29" s="528" t="str">
        <f>IF(Intro!$G$23="English",O29,P29)</f>
        <v>Practical plant capacity</v>
      </c>
      <c r="C29" s="529"/>
      <c r="D29" s="529"/>
      <c r="E29" s="529"/>
      <c r="F29" s="193" t="str">
        <f>IF(Intro!$G$23="English",Variables!$B$23,Variables!$C$23)</f>
        <v>tonnes</v>
      </c>
      <c r="G29" s="194"/>
      <c r="H29" s="194"/>
      <c r="I29" s="194"/>
      <c r="J29" s="194"/>
      <c r="K29" s="194"/>
      <c r="L29" s="281"/>
      <c r="O29" s="207" t="s">
        <v>316</v>
      </c>
      <c r="P29" s="207" t="s">
        <v>151</v>
      </c>
      <c r="Q29" s="207"/>
    </row>
    <row r="30" spans="1:17" s="307" customFormat="1" x14ac:dyDescent="0.35">
      <c r="A30" s="306"/>
      <c r="B30" s="557" t="str">
        <f>IF(Intro!$G$23="English",O30,P30)</f>
        <v>Capacity utilization rate of the goods</v>
      </c>
      <c r="C30" s="558"/>
      <c r="D30" s="558"/>
      <c r="E30" s="558"/>
      <c r="F30" s="217" t="s">
        <v>148</v>
      </c>
      <c r="G30" s="195" t="str">
        <f>IF(G29=0,"-",G25/G29*100)</f>
        <v>-</v>
      </c>
      <c r="H30" s="195" t="str">
        <f>IF(H29=0,"-",H25/H29*100)</f>
        <v>-</v>
      </c>
      <c r="I30" s="195" t="str">
        <f>IF(I29=0,"-",I25/I29*100)</f>
        <v>-</v>
      </c>
      <c r="J30" s="195" t="str">
        <f>IF(J29=0,"-",J25/J29*100)</f>
        <v>-</v>
      </c>
      <c r="K30" s="195" t="str">
        <f>IF(K29=0,"-",K25/K29*100)</f>
        <v>-</v>
      </c>
      <c r="L30" s="281"/>
      <c r="O30" s="321" t="s">
        <v>146</v>
      </c>
      <c r="P30" s="321" t="s">
        <v>147</v>
      </c>
      <c r="Q30" s="321"/>
    </row>
    <row r="31" spans="1:17" s="307" customFormat="1" x14ac:dyDescent="0.35">
      <c r="A31" s="306"/>
      <c r="B31" s="557" t="str">
        <f>IF(Intro!$G$23="English",O31,P31)</f>
        <v>Total capacity utilization rate</v>
      </c>
      <c r="C31" s="558"/>
      <c r="D31" s="558"/>
      <c r="E31" s="558"/>
      <c r="F31" s="217" t="s">
        <v>148</v>
      </c>
      <c r="G31" s="195" t="str">
        <f>IF(G29=0,"-",G28/G29*100)</f>
        <v>-</v>
      </c>
      <c r="H31" s="195" t="str">
        <f>IF(H29=0,"-",H28/H29*100)</f>
        <v>-</v>
      </c>
      <c r="I31" s="195" t="str">
        <f>IF(I29=0,"-",I28/I29*100)</f>
        <v>-</v>
      </c>
      <c r="J31" s="195" t="str">
        <f>IF(J29=0,"-",J28/J29*100)</f>
        <v>-</v>
      </c>
      <c r="K31" s="195" t="str">
        <f>IF(K29=0,"-",K28/K29*100)</f>
        <v>-</v>
      </c>
      <c r="L31" s="281"/>
      <c r="O31" s="321" t="s">
        <v>149</v>
      </c>
      <c r="P31" s="321" t="s">
        <v>150</v>
      </c>
      <c r="Q31" s="321"/>
    </row>
    <row r="32" spans="1:17" s="173" customFormat="1" x14ac:dyDescent="0.35">
      <c r="A32" s="278"/>
      <c r="B32" s="308"/>
      <c r="C32" s="309"/>
      <c r="D32" s="309"/>
      <c r="E32" s="309"/>
      <c r="F32" s="309"/>
      <c r="G32" s="309"/>
      <c r="H32" s="309"/>
      <c r="I32" s="309"/>
      <c r="J32" s="309"/>
      <c r="K32" s="309"/>
      <c r="L32" s="310"/>
      <c r="O32" s="147"/>
      <c r="P32" s="147"/>
    </row>
    <row r="33" spans="1:16" s="3" customFormat="1" x14ac:dyDescent="0.35">
      <c r="A33" s="13"/>
      <c r="B33" s="636" t="s">
        <v>21</v>
      </c>
      <c r="C33" s="637"/>
      <c r="D33" s="637"/>
      <c r="E33" s="637"/>
      <c r="F33" s="637"/>
      <c r="G33" s="637"/>
      <c r="H33" s="637"/>
      <c r="I33" s="637"/>
      <c r="J33" s="637"/>
      <c r="K33" s="637"/>
      <c r="L33" s="638"/>
      <c r="M33" s="286"/>
    </row>
    <row r="34" spans="1:16" s="173" customFormat="1" x14ac:dyDescent="0.35">
      <c r="A34" s="278"/>
      <c r="B34" s="293"/>
      <c r="C34" s="294"/>
      <c r="D34" s="294"/>
      <c r="E34" s="294"/>
      <c r="F34" s="294"/>
      <c r="G34" s="294"/>
      <c r="H34" s="294"/>
      <c r="I34" s="294"/>
      <c r="J34" s="294"/>
      <c r="K34" s="294"/>
      <c r="L34" s="279"/>
      <c r="O34" s="147"/>
      <c r="P34" s="147"/>
    </row>
    <row r="35" spans="1:16" s="173" customFormat="1" x14ac:dyDescent="0.35">
      <c r="A35" s="278"/>
      <c r="B35" s="525" t="str">
        <f>IF(Intro!$G$23="English",O35,P35)</f>
        <v xml:space="preserve">Explain in detail how your firm determines practical plant capacity. </v>
      </c>
      <c r="C35" s="526"/>
      <c r="D35" s="526"/>
      <c r="E35" s="526"/>
      <c r="F35" s="526"/>
      <c r="G35" s="526"/>
      <c r="H35" s="526"/>
      <c r="I35" s="526"/>
      <c r="J35" s="526"/>
      <c r="K35" s="526"/>
      <c r="L35" s="527"/>
      <c r="O35" s="147" t="s">
        <v>116</v>
      </c>
      <c r="P35" s="147" t="s">
        <v>117</v>
      </c>
    </row>
    <row r="36" spans="1:16" s="173" customFormat="1" x14ac:dyDescent="0.35">
      <c r="A36" s="278"/>
      <c r="B36" s="293"/>
      <c r="C36" s="294"/>
      <c r="D36" s="294"/>
      <c r="E36" s="294"/>
      <c r="F36" s="294"/>
      <c r="G36" s="294"/>
      <c r="H36" s="294"/>
      <c r="I36" s="294"/>
      <c r="J36" s="294"/>
      <c r="K36" s="294"/>
      <c r="L36" s="279"/>
      <c r="O36" s="147"/>
      <c r="P36" s="147"/>
    </row>
    <row r="37" spans="1:16" s="3" customFormat="1" x14ac:dyDescent="0.35">
      <c r="A37" s="13"/>
      <c r="B37" s="629"/>
      <c r="C37" s="630"/>
      <c r="D37" s="630"/>
      <c r="E37" s="630"/>
      <c r="F37" s="630"/>
      <c r="G37" s="630"/>
      <c r="H37" s="630"/>
      <c r="I37" s="630"/>
      <c r="J37" s="630"/>
      <c r="K37" s="630"/>
      <c r="L37" s="631"/>
      <c r="M37" s="173"/>
    </row>
    <row r="38" spans="1:16" s="3" customFormat="1" x14ac:dyDescent="0.35">
      <c r="A38" s="13"/>
      <c r="B38" s="629"/>
      <c r="C38" s="630"/>
      <c r="D38" s="630"/>
      <c r="E38" s="630"/>
      <c r="F38" s="630"/>
      <c r="G38" s="630"/>
      <c r="H38" s="630"/>
      <c r="I38" s="630"/>
      <c r="J38" s="630"/>
      <c r="K38" s="630"/>
      <c r="L38" s="631"/>
      <c r="M38" s="173"/>
    </row>
    <row r="39" spans="1:16" s="3" customFormat="1" x14ac:dyDescent="0.35">
      <c r="A39" s="13"/>
      <c r="B39" s="629"/>
      <c r="C39" s="630"/>
      <c r="D39" s="630"/>
      <c r="E39" s="630"/>
      <c r="F39" s="630"/>
      <c r="G39" s="630"/>
      <c r="H39" s="630"/>
      <c r="I39" s="630"/>
      <c r="J39" s="630"/>
      <c r="K39" s="630"/>
      <c r="L39" s="631"/>
      <c r="M39" s="173"/>
    </row>
    <row r="40" spans="1:16" s="3" customFormat="1" x14ac:dyDescent="0.35">
      <c r="A40" s="13"/>
      <c r="B40" s="629"/>
      <c r="C40" s="630"/>
      <c r="D40" s="630"/>
      <c r="E40" s="630"/>
      <c r="F40" s="630"/>
      <c r="G40" s="630"/>
      <c r="H40" s="630"/>
      <c r="I40" s="630"/>
      <c r="J40" s="630"/>
      <c r="K40" s="630"/>
      <c r="L40" s="631"/>
      <c r="M40" s="173"/>
    </row>
    <row r="41" spans="1:16" s="3" customFormat="1" x14ac:dyDescent="0.35">
      <c r="A41" s="13"/>
      <c r="B41" s="629"/>
      <c r="C41" s="630"/>
      <c r="D41" s="630"/>
      <c r="E41" s="630"/>
      <c r="F41" s="630"/>
      <c r="G41" s="630"/>
      <c r="H41" s="630"/>
      <c r="I41" s="630"/>
      <c r="J41" s="630"/>
      <c r="K41" s="630"/>
      <c r="L41" s="631"/>
      <c r="M41" s="173"/>
    </row>
    <row r="42" spans="1:16" s="3" customFormat="1" x14ac:dyDescent="0.35">
      <c r="A42" s="13"/>
      <c r="B42" s="629"/>
      <c r="C42" s="630"/>
      <c r="D42" s="630"/>
      <c r="E42" s="630"/>
      <c r="F42" s="630"/>
      <c r="G42" s="630"/>
      <c r="H42" s="630"/>
      <c r="I42" s="630"/>
      <c r="J42" s="630"/>
      <c r="K42" s="630"/>
      <c r="L42" s="631"/>
      <c r="M42" s="173"/>
    </row>
    <row r="43" spans="1:16" s="3" customFormat="1" x14ac:dyDescent="0.35">
      <c r="A43" s="13"/>
      <c r="B43" s="629"/>
      <c r="C43" s="630"/>
      <c r="D43" s="630"/>
      <c r="E43" s="630"/>
      <c r="F43" s="630"/>
      <c r="G43" s="630"/>
      <c r="H43" s="630"/>
      <c r="I43" s="630"/>
      <c r="J43" s="630"/>
      <c r="K43" s="630"/>
      <c r="L43" s="631"/>
      <c r="M43" s="173"/>
    </row>
    <row r="44" spans="1:16" s="3" customFormat="1" x14ac:dyDescent="0.35">
      <c r="A44" s="13"/>
      <c r="B44" s="629"/>
      <c r="C44" s="630"/>
      <c r="D44" s="630"/>
      <c r="E44" s="630"/>
      <c r="F44" s="630"/>
      <c r="G44" s="630"/>
      <c r="H44" s="630"/>
      <c r="I44" s="630"/>
      <c r="J44" s="630"/>
      <c r="K44" s="630"/>
      <c r="L44" s="631"/>
      <c r="M44" s="173"/>
    </row>
    <row r="45" spans="1:16" s="173" customFormat="1" x14ac:dyDescent="0.35">
      <c r="A45" s="278"/>
      <c r="B45" s="308"/>
      <c r="C45" s="309"/>
      <c r="D45" s="309"/>
      <c r="E45" s="309"/>
      <c r="F45" s="309"/>
      <c r="G45" s="309"/>
      <c r="H45" s="309"/>
      <c r="I45" s="309"/>
      <c r="J45" s="309"/>
      <c r="K45" s="309"/>
      <c r="L45" s="310"/>
      <c r="O45" s="147"/>
      <c r="P45" s="147"/>
    </row>
    <row r="46" spans="1:16" s="3" customFormat="1" x14ac:dyDescent="0.35">
      <c r="A46" s="13"/>
      <c r="B46" s="636" t="s">
        <v>26</v>
      </c>
      <c r="C46" s="637"/>
      <c r="D46" s="637"/>
      <c r="E46" s="637"/>
      <c r="F46" s="637"/>
      <c r="G46" s="637"/>
      <c r="H46" s="637"/>
      <c r="I46" s="637"/>
      <c r="J46" s="637"/>
      <c r="K46" s="637"/>
      <c r="L46" s="638"/>
      <c r="M46" s="286"/>
    </row>
    <row r="47" spans="1:16" s="173" customFormat="1" x14ac:dyDescent="0.35">
      <c r="A47" s="278"/>
      <c r="B47" s="293"/>
      <c r="C47" s="294"/>
      <c r="D47" s="294"/>
      <c r="E47" s="294"/>
      <c r="F47" s="294"/>
      <c r="G47" s="294"/>
      <c r="H47" s="294"/>
      <c r="I47" s="294"/>
      <c r="J47" s="294"/>
      <c r="K47" s="294"/>
      <c r="L47" s="279"/>
      <c r="O47" s="147"/>
      <c r="P47" s="147"/>
    </row>
    <row r="48" spans="1:16" s="173" customFormat="1" x14ac:dyDescent="0.35">
      <c r="A48" s="278"/>
      <c r="B48" s="525" t="str">
        <f>IF(Intro!$G$23="English",O48,P48)</f>
        <v xml:space="preserve">If any of the calculated capacity utilization rates are higher than 100%, explain why this has occurred.
</v>
      </c>
      <c r="C48" s="526"/>
      <c r="D48" s="526"/>
      <c r="E48" s="526"/>
      <c r="F48" s="526"/>
      <c r="G48" s="526"/>
      <c r="H48" s="526"/>
      <c r="I48" s="526"/>
      <c r="J48" s="526"/>
      <c r="K48" s="526"/>
      <c r="L48" s="527"/>
      <c r="O48" s="147" t="s">
        <v>279</v>
      </c>
      <c r="P48" s="147" t="s">
        <v>517</v>
      </c>
    </row>
    <row r="49" spans="1:16" s="173" customFormat="1" x14ac:dyDescent="0.35">
      <c r="A49" s="278"/>
      <c r="B49" s="293"/>
      <c r="C49" s="294"/>
      <c r="D49" s="294"/>
      <c r="E49" s="294"/>
      <c r="F49" s="294"/>
      <c r="G49" s="294"/>
      <c r="H49" s="294"/>
      <c r="I49" s="294"/>
      <c r="J49" s="294"/>
      <c r="K49" s="294"/>
      <c r="L49" s="279"/>
      <c r="O49" s="147"/>
      <c r="P49" s="147"/>
    </row>
    <row r="50" spans="1:16" s="3" customFormat="1" x14ac:dyDescent="0.35">
      <c r="A50" s="13"/>
      <c r="B50" s="629"/>
      <c r="C50" s="630"/>
      <c r="D50" s="630"/>
      <c r="E50" s="630"/>
      <c r="F50" s="630"/>
      <c r="G50" s="630"/>
      <c r="H50" s="630"/>
      <c r="I50" s="630"/>
      <c r="J50" s="630"/>
      <c r="K50" s="630"/>
      <c r="L50" s="631"/>
      <c r="M50" s="173"/>
    </row>
    <row r="51" spans="1:16" s="3" customFormat="1" x14ac:dyDescent="0.35">
      <c r="A51" s="13"/>
      <c r="B51" s="629"/>
      <c r="C51" s="630"/>
      <c r="D51" s="630"/>
      <c r="E51" s="630"/>
      <c r="F51" s="630"/>
      <c r="G51" s="630"/>
      <c r="H51" s="630"/>
      <c r="I51" s="630"/>
      <c r="J51" s="630"/>
      <c r="K51" s="630"/>
      <c r="L51" s="631"/>
      <c r="M51" s="173"/>
    </row>
    <row r="52" spans="1:16" s="3" customFormat="1" x14ac:dyDescent="0.35">
      <c r="A52" s="13"/>
      <c r="B52" s="629"/>
      <c r="C52" s="630"/>
      <c r="D52" s="630"/>
      <c r="E52" s="630"/>
      <c r="F52" s="630"/>
      <c r="G52" s="630"/>
      <c r="H52" s="630"/>
      <c r="I52" s="630"/>
      <c r="J52" s="630"/>
      <c r="K52" s="630"/>
      <c r="L52" s="631"/>
      <c r="M52" s="173"/>
    </row>
    <row r="53" spans="1:16" s="3" customFormat="1" x14ac:dyDescent="0.35">
      <c r="A53" s="13"/>
      <c r="B53" s="629"/>
      <c r="C53" s="630"/>
      <c r="D53" s="630"/>
      <c r="E53" s="630"/>
      <c r="F53" s="630"/>
      <c r="G53" s="630"/>
      <c r="H53" s="630"/>
      <c r="I53" s="630"/>
      <c r="J53" s="630"/>
      <c r="K53" s="630"/>
      <c r="L53" s="631"/>
      <c r="M53" s="173"/>
    </row>
    <row r="54" spans="1:16" s="3" customFormat="1" x14ac:dyDescent="0.35">
      <c r="A54" s="13"/>
      <c r="B54" s="629"/>
      <c r="C54" s="630"/>
      <c r="D54" s="630"/>
      <c r="E54" s="630"/>
      <c r="F54" s="630"/>
      <c r="G54" s="630"/>
      <c r="H54" s="630"/>
      <c r="I54" s="630"/>
      <c r="J54" s="630"/>
      <c r="K54" s="630"/>
      <c r="L54" s="631"/>
      <c r="M54" s="173"/>
    </row>
    <row r="55" spans="1:16" s="3" customFormat="1" x14ac:dyDescent="0.35">
      <c r="A55" s="13"/>
      <c r="B55" s="629"/>
      <c r="C55" s="630"/>
      <c r="D55" s="630"/>
      <c r="E55" s="630"/>
      <c r="F55" s="630"/>
      <c r="G55" s="630"/>
      <c r="H55" s="630"/>
      <c r="I55" s="630"/>
      <c r="J55" s="630"/>
      <c r="K55" s="630"/>
      <c r="L55" s="631"/>
      <c r="M55" s="173"/>
    </row>
    <row r="56" spans="1:16" s="3" customFormat="1" x14ac:dyDescent="0.35">
      <c r="A56" s="13"/>
      <c r="B56" s="629"/>
      <c r="C56" s="630"/>
      <c r="D56" s="630"/>
      <c r="E56" s="630"/>
      <c r="F56" s="630"/>
      <c r="G56" s="630"/>
      <c r="H56" s="630"/>
      <c r="I56" s="630"/>
      <c r="J56" s="630"/>
      <c r="K56" s="630"/>
      <c r="L56" s="631"/>
      <c r="M56" s="173"/>
    </row>
    <row r="57" spans="1:16" s="3" customFormat="1" x14ac:dyDescent="0.35">
      <c r="A57" s="13"/>
      <c r="B57" s="629"/>
      <c r="C57" s="630"/>
      <c r="D57" s="630"/>
      <c r="E57" s="630"/>
      <c r="F57" s="630"/>
      <c r="G57" s="630"/>
      <c r="H57" s="630"/>
      <c r="I57" s="630"/>
      <c r="J57" s="630"/>
      <c r="K57" s="630"/>
      <c r="L57" s="631"/>
      <c r="M57" s="173"/>
    </row>
    <row r="58" spans="1:16" s="173" customFormat="1" x14ac:dyDescent="0.35">
      <c r="A58" s="278"/>
      <c r="B58" s="308"/>
      <c r="C58" s="309"/>
      <c r="D58" s="309"/>
      <c r="E58" s="309"/>
      <c r="F58" s="309"/>
      <c r="G58" s="309"/>
      <c r="H58" s="309"/>
      <c r="I58" s="309"/>
      <c r="J58" s="309"/>
      <c r="K58" s="309"/>
      <c r="L58" s="310"/>
      <c r="O58" s="147"/>
      <c r="P58" s="147"/>
    </row>
    <row r="59" spans="1:16" s="3" customFormat="1" x14ac:dyDescent="0.35">
      <c r="A59" s="13"/>
      <c r="B59" s="636" t="s">
        <v>27</v>
      </c>
      <c r="C59" s="637"/>
      <c r="D59" s="637"/>
      <c r="E59" s="637"/>
      <c r="F59" s="637"/>
      <c r="G59" s="637"/>
      <c r="H59" s="637"/>
      <c r="I59" s="637"/>
      <c r="J59" s="637"/>
      <c r="K59" s="637"/>
      <c r="L59" s="638"/>
      <c r="M59" s="286"/>
    </row>
    <row r="60" spans="1:16" s="173" customFormat="1" x14ac:dyDescent="0.35">
      <c r="A60" s="278"/>
      <c r="B60" s="293"/>
      <c r="C60" s="294"/>
      <c r="D60" s="294"/>
      <c r="E60" s="294"/>
      <c r="F60" s="294"/>
      <c r="G60" s="294"/>
      <c r="H60" s="294"/>
      <c r="I60" s="294"/>
      <c r="J60" s="294"/>
      <c r="K60" s="294"/>
      <c r="L60" s="279"/>
      <c r="O60" s="147"/>
      <c r="P60" s="147"/>
    </row>
    <row r="61" spans="1:16" s="173" customFormat="1" x14ac:dyDescent="0.35">
      <c r="A61" s="278"/>
      <c r="B61" s="525" t="str">
        <f>IF(Intro!$G$23="English",O61,P61)</f>
        <v>If practical plant capacity has changed since 2022, explain why.</v>
      </c>
      <c r="C61" s="526"/>
      <c r="D61" s="526"/>
      <c r="E61" s="526"/>
      <c r="F61" s="526"/>
      <c r="G61" s="526"/>
      <c r="H61" s="526"/>
      <c r="I61" s="526"/>
      <c r="J61" s="526"/>
      <c r="K61" s="526"/>
      <c r="L61" s="527"/>
      <c r="O61" s="147" t="str">
        <f>"If practical plant capacity has changed since "&amp;Variables!$B$6&amp;", explain why."</f>
        <v>If practical plant capacity has changed since 2022, explain why.</v>
      </c>
      <c r="P61" s="147" t="str">
        <f>"Si la capacité pratique de l’usine a changé depuis le 1er janvier "&amp;Variables!B6&amp;", expliquez pourquoi."</f>
        <v>Si la capacité pratique de l’usine a changé depuis le 1er janvier 2022, expliquez pourquoi.</v>
      </c>
    </row>
    <row r="62" spans="1:16" s="173" customFormat="1" x14ac:dyDescent="0.35">
      <c r="A62" s="278"/>
      <c r="B62" s="293"/>
      <c r="C62" s="294"/>
      <c r="D62" s="294"/>
      <c r="E62" s="294"/>
      <c r="F62" s="294"/>
      <c r="G62" s="294"/>
      <c r="H62" s="294"/>
      <c r="I62" s="294"/>
      <c r="J62" s="294"/>
      <c r="K62" s="294"/>
      <c r="L62" s="279"/>
      <c r="O62" s="147"/>
      <c r="P62" s="147"/>
    </row>
    <row r="63" spans="1:16" s="3" customFormat="1" x14ac:dyDescent="0.35">
      <c r="A63" s="13"/>
      <c r="B63" s="629"/>
      <c r="C63" s="630"/>
      <c r="D63" s="630"/>
      <c r="E63" s="630"/>
      <c r="F63" s="630"/>
      <c r="G63" s="630"/>
      <c r="H63" s="630"/>
      <c r="I63" s="630"/>
      <c r="J63" s="630"/>
      <c r="K63" s="630"/>
      <c r="L63" s="631"/>
      <c r="M63" s="173"/>
    </row>
    <row r="64" spans="1:16" s="3" customFormat="1" x14ac:dyDescent="0.35">
      <c r="A64" s="13"/>
      <c r="B64" s="629"/>
      <c r="C64" s="630"/>
      <c r="D64" s="630"/>
      <c r="E64" s="630"/>
      <c r="F64" s="630"/>
      <c r="G64" s="630"/>
      <c r="H64" s="630"/>
      <c r="I64" s="630"/>
      <c r="J64" s="630"/>
      <c r="K64" s="630"/>
      <c r="L64" s="631"/>
      <c r="M64" s="173"/>
    </row>
    <row r="65" spans="1:16" s="3" customFormat="1" x14ac:dyDescent="0.35">
      <c r="A65" s="13"/>
      <c r="B65" s="629"/>
      <c r="C65" s="630"/>
      <c r="D65" s="630"/>
      <c r="E65" s="630"/>
      <c r="F65" s="630"/>
      <c r="G65" s="630"/>
      <c r="H65" s="630"/>
      <c r="I65" s="630"/>
      <c r="J65" s="630"/>
      <c r="K65" s="630"/>
      <c r="L65" s="631"/>
      <c r="M65" s="173"/>
    </row>
    <row r="66" spans="1:16" s="3" customFormat="1" x14ac:dyDescent="0.35">
      <c r="A66" s="13"/>
      <c r="B66" s="629"/>
      <c r="C66" s="630"/>
      <c r="D66" s="630"/>
      <c r="E66" s="630"/>
      <c r="F66" s="630"/>
      <c r="G66" s="630"/>
      <c r="H66" s="630"/>
      <c r="I66" s="630"/>
      <c r="J66" s="630"/>
      <c r="K66" s="630"/>
      <c r="L66" s="631"/>
      <c r="M66" s="173"/>
    </row>
    <row r="67" spans="1:16" s="3" customFormat="1" x14ac:dyDescent="0.35">
      <c r="A67" s="13"/>
      <c r="B67" s="629"/>
      <c r="C67" s="630"/>
      <c r="D67" s="630"/>
      <c r="E67" s="630"/>
      <c r="F67" s="630"/>
      <c r="G67" s="630"/>
      <c r="H67" s="630"/>
      <c r="I67" s="630"/>
      <c r="J67" s="630"/>
      <c r="K67" s="630"/>
      <c r="L67" s="631"/>
      <c r="M67" s="173"/>
    </row>
    <row r="68" spans="1:16" s="3" customFormat="1" x14ac:dyDescent="0.35">
      <c r="A68" s="13"/>
      <c r="B68" s="629"/>
      <c r="C68" s="630"/>
      <c r="D68" s="630"/>
      <c r="E68" s="630"/>
      <c r="F68" s="630"/>
      <c r="G68" s="630"/>
      <c r="H68" s="630"/>
      <c r="I68" s="630"/>
      <c r="J68" s="630"/>
      <c r="K68" s="630"/>
      <c r="L68" s="631"/>
      <c r="M68" s="173"/>
    </row>
    <row r="69" spans="1:16" s="3" customFormat="1" x14ac:dyDescent="0.35">
      <c r="A69" s="13"/>
      <c r="B69" s="629"/>
      <c r="C69" s="630"/>
      <c r="D69" s="630"/>
      <c r="E69" s="630"/>
      <c r="F69" s="630"/>
      <c r="G69" s="630"/>
      <c r="H69" s="630"/>
      <c r="I69" s="630"/>
      <c r="J69" s="630"/>
      <c r="K69" s="630"/>
      <c r="L69" s="631"/>
      <c r="M69" s="173"/>
    </row>
    <row r="70" spans="1:16" s="3" customFormat="1" x14ac:dyDescent="0.35">
      <c r="A70" s="13"/>
      <c r="B70" s="629"/>
      <c r="C70" s="630"/>
      <c r="D70" s="630"/>
      <c r="E70" s="630"/>
      <c r="F70" s="630"/>
      <c r="G70" s="630"/>
      <c r="H70" s="630"/>
      <c r="I70" s="630"/>
      <c r="J70" s="630"/>
      <c r="K70" s="630"/>
      <c r="L70" s="631"/>
      <c r="M70" s="173"/>
    </row>
    <row r="71" spans="1:16" s="173" customFormat="1" x14ac:dyDescent="0.35">
      <c r="A71" s="278"/>
      <c r="B71" s="308"/>
      <c r="C71" s="309"/>
      <c r="D71" s="309"/>
      <c r="E71" s="309"/>
      <c r="F71" s="309"/>
      <c r="G71" s="309"/>
      <c r="H71" s="309"/>
      <c r="I71" s="309"/>
      <c r="J71" s="309"/>
      <c r="K71" s="309"/>
      <c r="L71" s="310"/>
      <c r="O71" s="147"/>
      <c r="P71" s="147"/>
    </row>
    <row r="72" spans="1:16" s="3" customFormat="1" x14ac:dyDescent="0.35">
      <c r="A72" s="13"/>
      <c r="B72" s="636" t="s">
        <v>28</v>
      </c>
      <c r="C72" s="637"/>
      <c r="D72" s="637"/>
      <c r="E72" s="637"/>
      <c r="F72" s="637"/>
      <c r="G72" s="637"/>
      <c r="H72" s="637"/>
      <c r="I72" s="637"/>
      <c r="J72" s="637"/>
      <c r="K72" s="637"/>
      <c r="L72" s="638"/>
      <c r="M72" s="286"/>
    </row>
    <row r="73" spans="1:16" s="173" customFormat="1" x14ac:dyDescent="0.35">
      <c r="A73" s="278"/>
      <c r="B73" s="293"/>
      <c r="C73" s="294"/>
      <c r="D73" s="294"/>
      <c r="E73" s="294"/>
      <c r="F73" s="294"/>
      <c r="G73" s="294"/>
      <c r="H73" s="294"/>
      <c r="I73" s="294"/>
      <c r="J73" s="294"/>
      <c r="K73" s="294"/>
      <c r="L73" s="279"/>
      <c r="O73" s="147"/>
      <c r="P73" s="147"/>
    </row>
    <row r="74" spans="1:16" s="173" customFormat="1" ht="14.25" customHeight="1" x14ac:dyDescent="0.35">
      <c r="A74" s="278"/>
      <c r="B74" s="525" t="str">
        <f>IF(Intro!$G$23="English",O74,P74)</f>
        <v>Does your firm have any plans to increase or decrease its practical plant capacity of the goods in the next two years? Include target dates, target practical plant capacity, the plants involved and the reasons for the change.</v>
      </c>
      <c r="C74" s="526"/>
      <c r="D74" s="526"/>
      <c r="E74" s="526"/>
      <c r="F74" s="526"/>
      <c r="G74" s="526"/>
      <c r="H74" s="526"/>
      <c r="I74" s="526"/>
      <c r="J74" s="526"/>
      <c r="K74" s="526"/>
      <c r="L74" s="527"/>
      <c r="O74" s="147" t="s">
        <v>347</v>
      </c>
      <c r="P74" s="147" t="s">
        <v>289</v>
      </c>
    </row>
    <row r="75" spans="1:16" s="173" customFormat="1" x14ac:dyDescent="0.35">
      <c r="A75" s="278"/>
      <c r="B75" s="525"/>
      <c r="C75" s="526"/>
      <c r="D75" s="526"/>
      <c r="E75" s="526"/>
      <c r="F75" s="526"/>
      <c r="G75" s="526"/>
      <c r="H75" s="526"/>
      <c r="I75" s="526"/>
      <c r="J75" s="526"/>
      <c r="K75" s="526"/>
      <c r="L75" s="527"/>
      <c r="O75" s="147"/>
      <c r="P75" s="147"/>
    </row>
    <row r="76" spans="1:16" s="173" customFormat="1" x14ac:dyDescent="0.35">
      <c r="A76" s="278"/>
      <c r="B76" s="293"/>
      <c r="C76" s="294"/>
      <c r="D76" s="294"/>
      <c r="E76" s="294"/>
      <c r="F76" s="294"/>
      <c r="G76" s="294"/>
      <c r="H76" s="294"/>
      <c r="I76" s="294"/>
      <c r="J76" s="294"/>
      <c r="K76" s="294"/>
      <c r="L76" s="279"/>
      <c r="O76" s="147"/>
      <c r="P76" s="147"/>
    </row>
    <row r="77" spans="1:16" s="3" customFormat="1" x14ac:dyDescent="0.35">
      <c r="A77" s="13"/>
      <c r="B77" s="629"/>
      <c r="C77" s="630"/>
      <c r="D77" s="630"/>
      <c r="E77" s="630"/>
      <c r="F77" s="630"/>
      <c r="G77" s="630"/>
      <c r="H77" s="630"/>
      <c r="I77" s="630"/>
      <c r="J77" s="630"/>
      <c r="K77" s="630"/>
      <c r="L77" s="631"/>
      <c r="M77" s="173"/>
    </row>
    <row r="78" spans="1:16" s="3" customFormat="1" x14ac:dyDescent="0.35">
      <c r="A78" s="13"/>
      <c r="B78" s="629"/>
      <c r="C78" s="630"/>
      <c r="D78" s="630"/>
      <c r="E78" s="630"/>
      <c r="F78" s="630"/>
      <c r="G78" s="630"/>
      <c r="H78" s="630"/>
      <c r="I78" s="630"/>
      <c r="J78" s="630"/>
      <c r="K78" s="630"/>
      <c r="L78" s="631"/>
      <c r="M78" s="173"/>
    </row>
    <row r="79" spans="1:16" s="3" customFormat="1" x14ac:dyDescent="0.35">
      <c r="A79" s="13"/>
      <c r="B79" s="629"/>
      <c r="C79" s="630"/>
      <c r="D79" s="630"/>
      <c r="E79" s="630"/>
      <c r="F79" s="630"/>
      <c r="G79" s="630"/>
      <c r="H79" s="630"/>
      <c r="I79" s="630"/>
      <c r="J79" s="630"/>
      <c r="K79" s="630"/>
      <c r="L79" s="631"/>
      <c r="M79" s="173"/>
    </row>
    <row r="80" spans="1:16" s="3" customFormat="1" x14ac:dyDescent="0.35">
      <c r="A80" s="13"/>
      <c r="B80" s="629"/>
      <c r="C80" s="630"/>
      <c r="D80" s="630"/>
      <c r="E80" s="630"/>
      <c r="F80" s="630"/>
      <c r="G80" s="630"/>
      <c r="H80" s="630"/>
      <c r="I80" s="630"/>
      <c r="J80" s="630"/>
      <c r="K80" s="630"/>
      <c r="L80" s="631"/>
      <c r="M80" s="173"/>
    </row>
    <row r="81" spans="1:16" s="3" customFormat="1" x14ac:dyDescent="0.35">
      <c r="A81" s="13"/>
      <c r="B81" s="629"/>
      <c r="C81" s="630"/>
      <c r="D81" s="630"/>
      <c r="E81" s="630"/>
      <c r="F81" s="630"/>
      <c r="G81" s="630"/>
      <c r="H81" s="630"/>
      <c r="I81" s="630"/>
      <c r="J81" s="630"/>
      <c r="K81" s="630"/>
      <c r="L81" s="631"/>
      <c r="M81" s="173"/>
    </row>
    <row r="82" spans="1:16" s="3" customFormat="1" x14ac:dyDescent="0.35">
      <c r="A82" s="13"/>
      <c r="B82" s="629"/>
      <c r="C82" s="630"/>
      <c r="D82" s="630"/>
      <c r="E82" s="630"/>
      <c r="F82" s="630"/>
      <c r="G82" s="630"/>
      <c r="H82" s="630"/>
      <c r="I82" s="630"/>
      <c r="J82" s="630"/>
      <c r="K82" s="630"/>
      <c r="L82" s="631"/>
      <c r="M82" s="173"/>
    </row>
    <row r="83" spans="1:16" s="3" customFormat="1" x14ac:dyDescent="0.35">
      <c r="A83" s="13"/>
      <c r="B83" s="629"/>
      <c r="C83" s="630"/>
      <c r="D83" s="630"/>
      <c r="E83" s="630"/>
      <c r="F83" s="630"/>
      <c r="G83" s="630"/>
      <c r="H83" s="630"/>
      <c r="I83" s="630"/>
      <c r="J83" s="630"/>
      <c r="K83" s="630"/>
      <c r="L83" s="631"/>
      <c r="M83" s="173"/>
    </row>
    <row r="84" spans="1:16" s="3" customFormat="1" x14ac:dyDescent="0.35">
      <c r="A84" s="13"/>
      <c r="B84" s="629"/>
      <c r="C84" s="630"/>
      <c r="D84" s="630"/>
      <c r="E84" s="630"/>
      <c r="F84" s="630"/>
      <c r="G84" s="630"/>
      <c r="H84" s="630"/>
      <c r="I84" s="630"/>
      <c r="J84" s="630"/>
      <c r="K84" s="630"/>
      <c r="L84" s="631"/>
      <c r="M84" s="173"/>
    </row>
    <row r="85" spans="1:16" s="173" customFormat="1" x14ac:dyDescent="0.35">
      <c r="A85" s="278"/>
      <c r="B85" s="308"/>
      <c r="C85" s="309"/>
      <c r="D85" s="309"/>
      <c r="E85" s="309"/>
      <c r="F85" s="309"/>
      <c r="G85" s="309"/>
      <c r="H85" s="309"/>
      <c r="I85" s="309"/>
      <c r="J85" s="309"/>
      <c r="K85" s="309"/>
      <c r="L85" s="310"/>
      <c r="O85" s="147"/>
      <c r="P85" s="147"/>
    </row>
    <row r="86" spans="1:16" s="3" customFormat="1" x14ac:dyDescent="0.35">
      <c r="A86" s="13"/>
      <c r="B86" s="636" t="s">
        <v>30</v>
      </c>
      <c r="C86" s="637"/>
      <c r="D86" s="637"/>
      <c r="E86" s="637"/>
      <c r="F86" s="637"/>
      <c r="G86" s="637"/>
      <c r="H86" s="637"/>
      <c r="I86" s="637"/>
      <c r="J86" s="637"/>
      <c r="K86" s="637"/>
      <c r="L86" s="638"/>
      <c r="M86" s="286"/>
    </row>
    <row r="87" spans="1:16" s="173" customFormat="1" x14ac:dyDescent="0.35">
      <c r="A87" s="278"/>
      <c r="B87" s="293"/>
      <c r="C87" s="294"/>
      <c r="D87" s="294"/>
      <c r="E87" s="294"/>
      <c r="F87" s="294"/>
      <c r="G87" s="294"/>
      <c r="H87" s="294"/>
      <c r="I87" s="294"/>
      <c r="J87" s="294"/>
      <c r="K87" s="294"/>
      <c r="L87" s="279"/>
      <c r="O87" s="147"/>
      <c r="P87" s="147"/>
    </row>
    <row r="88" spans="1:16" s="173" customFormat="1" ht="14.25" customHeight="1" x14ac:dyDescent="0.35">
      <c r="A88" s="278"/>
      <c r="B88" s="624" t="str">
        <f>IF(Intro!$G$23="English",O88,P88)</f>
        <v>Does your firm have any plans to increase, decrease or shut down its production of the goods, either at facilities currently producing the goods or currently being used to produce other products, in the next two years? Provide the rationale and assumptions underlying these strategies and objectives.</v>
      </c>
      <c r="C88" s="625"/>
      <c r="D88" s="625"/>
      <c r="E88" s="625"/>
      <c r="F88" s="625"/>
      <c r="G88" s="625"/>
      <c r="H88" s="625"/>
      <c r="I88" s="625"/>
      <c r="J88" s="625"/>
      <c r="K88" s="625"/>
      <c r="L88" s="626"/>
      <c r="O88" s="147" t="s">
        <v>348</v>
      </c>
      <c r="P88" s="147" t="s">
        <v>290</v>
      </c>
    </row>
    <row r="89" spans="1:16" s="173" customFormat="1" x14ac:dyDescent="0.35">
      <c r="A89" s="278"/>
      <c r="B89" s="624"/>
      <c r="C89" s="625"/>
      <c r="D89" s="625"/>
      <c r="E89" s="625"/>
      <c r="F89" s="625"/>
      <c r="G89" s="625"/>
      <c r="H89" s="625"/>
      <c r="I89" s="625"/>
      <c r="J89" s="625"/>
      <c r="K89" s="625"/>
      <c r="L89" s="626"/>
      <c r="O89" s="147"/>
      <c r="P89" s="147"/>
    </row>
    <row r="90" spans="1:16" s="173" customFormat="1" x14ac:dyDescent="0.35">
      <c r="A90" s="278"/>
      <c r="B90" s="624"/>
      <c r="C90" s="625"/>
      <c r="D90" s="625"/>
      <c r="E90" s="625"/>
      <c r="F90" s="625"/>
      <c r="G90" s="625"/>
      <c r="H90" s="625"/>
      <c r="I90" s="625"/>
      <c r="J90" s="625"/>
      <c r="K90" s="625"/>
      <c r="L90" s="626"/>
      <c r="O90" s="147"/>
      <c r="P90" s="147"/>
    </row>
    <row r="91" spans="1:16" s="173" customFormat="1" x14ac:dyDescent="0.35">
      <c r="A91" s="278"/>
      <c r="B91" s="293"/>
      <c r="C91" s="294"/>
      <c r="D91" s="294"/>
      <c r="E91" s="294"/>
      <c r="F91" s="294"/>
      <c r="G91" s="294"/>
      <c r="H91" s="294"/>
      <c r="I91" s="294"/>
      <c r="J91" s="294"/>
      <c r="K91" s="294"/>
      <c r="L91" s="279"/>
      <c r="O91" s="147"/>
      <c r="P91" s="147"/>
    </row>
    <row r="92" spans="1:16" s="3" customFormat="1" x14ac:dyDescent="0.35">
      <c r="A92" s="13"/>
      <c r="B92" s="629"/>
      <c r="C92" s="630"/>
      <c r="D92" s="630"/>
      <c r="E92" s="630"/>
      <c r="F92" s="630"/>
      <c r="G92" s="630"/>
      <c r="H92" s="630"/>
      <c r="I92" s="630"/>
      <c r="J92" s="630"/>
      <c r="K92" s="630"/>
      <c r="L92" s="631"/>
      <c r="M92" s="173"/>
    </row>
    <row r="93" spans="1:16" s="3" customFormat="1" x14ac:dyDescent="0.35">
      <c r="A93" s="13"/>
      <c r="B93" s="629"/>
      <c r="C93" s="630"/>
      <c r="D93" s="630"/>
      <c r="E93" s="630"/>
      <c r="F93" s="630"/>
      <c r="G93" s="630"/>
      <c r="H93" s="630"/>
      <c r="I93" s="630"/>
      <c r="J93" s="630"/>
      <c r="K93" s="630"/>
      <c r="L93" s="631"/>
      <c r="M93" s="173"/>
    </row>
    <row r="94" spans="1:16" s="3" customFormat="1" x14ac:dyDescent="0.35">
      <c r="A94" s="13"/>
      <c r="B94" s="629"/>
      <c r="C94" s="630"/>
      <c r="D94" s="630"/>
      <c r="E94" s="630"/>
      <c r="F94" s="630"/>
      <c r="G94" s="630"/>
      <c r="H94" s="630"/>
      <c r="I94" s="630"/>
      <c r="J94" s="630"/>
      <c r="K94" s="630"/>
      <c r="L94" s="631"/>
      <c r="M94" s="173"/>
    </row>
    <row r="95" spans="1:16" s="3" customFormat="1" x14ac:dyDescent="0.35">
      <c r="A95" s="13"/>
      <c r="B95" s="629"/>
      <c r="C95" s="630"/>
      <c r="D95" s="630"/>
      <c r="E95" s="630"/>
      <c r="F95" s="630"/>
      <c r="G95" s="630"/>
      <c r="H95" s="630"/>
      <c r="I95" s="630"/>
      <c r="J95" s="630"/>
      <c r="K95" s="630"/>
      <c r="L95" s="631"/>
      <c r="M95" s="173"/>
    </row>
    <row r="96" spans="1:16" s="3" customFormat="1" x14ac:dyDescent="0.35">
      <c r="A96" s="13"/>
      <c r="B96" s="629"/>
      <c r="C96" s="630"/>
      <c r="D96" s="630"/>
      <c r="E96" s="630"/>
      <c r="F96" s="630"/>
      <c r="G96" s="630"/>
      <c r="H96" s="630"/>
      <c r="I96" s="630"/>
      <c r="J96" s="630"/>
      <c r="K96" s="630"/>
      <c r="L96" s="631"/>
      <c r="M96" s="173"/>
    </row>
    <row r="97" spans="1:16" s="3" customFormat="1" x14ac:dyDescent="0.35">
      <c r="A97" s="13"/>
      <c r="B97" s="629"/>
      <c r="C97" s="630"/>
      <c r="D97" s="630"/>
      <c r="E97" s="630"/>
      <c r="F97" s="630"/>
      <c r="G97" s="630"/>
      <c r="H97" s="630"/>
      <c r="I97" s="630"/>
      <c r="J97" s="630"/>
      <c r="K97" s="630"/>
      <c r="L97" s="631"/>
      <c r="M97" s="173"/>
    </row>
    <row r="98" spans="1:16" s="3" customFormat="1" x14ac:dyDescent="0.35">
      <c r="A98" s="13"/>
      <c r="B98" s="629"/>
      <c r="C98" s="630"/>
      <c r="D98" s="630"/>
      <c r="E98" s="630"/>
      <c r="F98" s="630"/>
      <c r="G98" s="630"/>
      <c r="H98" s="630"/>
      <c r="I98" s="630"/>
      <c r="J98" s="630"/>
      <c r="K98" s="630"/>
      <c r="L98" s="631"/>
      <c r="M98" s="173"/>
    </row>
    <row r="99" spans="1:16" s="3" customFormat="1" x14ac:dyDescent="0.35">
      <c r="A99" s="13"/>
      <c r="B99" s="629"/>
      <c r="C99" s="630"/>
      <c r="D99" s="630"/>
      <c r="E99" s="630"/>
      <c r="F99" s="630"/>
      <c r="G99" s="630"/>
      <c r="H99" s="630"/>
      <c r="I99" s="630"/>
      <c r="J99" s="630"/>
      <c r="K99" s="630"/>
      <c r="L99" s="631"/>
      <c r="M99" s="173"/>
    </row>
    <row r="100" spans="1:16" s="173" customFormat="1" x14ac:dyDescent="0.35">
      <c r="A100" s="278"/>
      <c r="B100" s="308"/>
      <c r="C100" s="309"/>
      <c r="D100" s="309"/>
      <c r="E100" s="309"/>
      <c r="F100" s="309"/>
      <c r="G100" s="309"/>
      <c r="H100" s="309"/>
      <c r="I100" s="309"/>
      <c r="J100" s="309"/>
      <c r="K100" s="309"/>
      <c r="L100" s="310"/>
      <c r="O100" s="147"/>
      <c r="P100" s="147"/>
    </row>
    <row r="101" spans="1:16" s="3" customFormat="1" x14ac:dyDescent="0.35">
      <c r="A101" s="13"/>
      <c r="B101" s="636" t="s">
        <v>31</v>
      </c>
      <c r="C101" s="637"/>
      <c r="D101" s="637"/>
      <c r="E101" s="637"/>
      <c r="F101" s="637"/>
      <c r="G101" s="637"/>
      <c r="H101" s="637"/>
      <c r="I101" s="637"/>
      <c r="J101" s="637"/>
      <c r="K101" s="637"/>
      <c r="L101" s="638"/>
      <c r="M101" s="286"/>
    </row>
    <row r="102" spans="1:16" s="173" customFormat="1" x14ac:dyDescent="0.35">
      <c r="A102" s="278"/>
      <c r="B102" s="293"/>
      <c r="C102" s="294"/>
      <c r="D102" s="294"/>
      <c r="E102" s="294"/>
      <c r="F102" s="294"/>
      <c r="G102" s="294"/>
      <c r="H102" s="294"/>
      <c r="I102" s="294"/>
      <c r="J102" s="294"/>
      <c r="K102" s="294"/>
      <c r="L102" s="279"/>
      <c r="O102" s="147"/>
      <c r="P102" s="147"/>
    </row>
    <row r="103" spans="1:16" s="173" customFormat="1" ht="14.25" customHeight="1" x14ac:dyDescent="0.35">
      <c r="A103" s="278"/>
      <c r="B103" s="525" t="str">
        <f>IF(Intro!$G$23="English",O103,P103)</f>
        <v>Does your firm have any plans to change the product mix of the goods produced on the same equipment, in the next two years? Provide the rationale and assumptions underlying these strategies and objectives.</v>
      </c>
      <c r="C103" s="526"/>
      <c r="D103" s="526"/>
      <c r="E103" s="526"/>
      <c r="F103" s="526"/>
      <c r="G103" s="526"/>
      <c r="H103" s="526"/>
      <c r="I103" s="526"/>
      <c r="J103" s="526"/>
      <c r="K103" s="526"/>
      <c r="L103" s="527"/>
      <c r="O103" s="147" t="s">
        <v>349</v>
      </c>
      <c r="P103" s="147" t="s">
        <v>291</v>
      </c>
    </row>
    <row r="104" spans="1:16" s="173" customFormat="1" x14ac:dyDescent="0.35">
      <c r="A104" s="278"/>
      <c r="B104" s="525"/>
      <c r="C104" s="526"/>
      <c r="D104" s="526"/>
      <c r="E104" s="526"/>
      <c r="F104" s="526"/>
      <c r="G104" s="526"/>
      <c r="H104" s="526"/>
      <c r="I104" s="526"/>
      <c r="J104" s="526"/>
      <c r="K104" s="526"/>
      <c r="L104" s="527"/>
      <c r="O104" s="147"/>
      <c r="P104" s="147"/>
    </row>
    <row r="105" spans="1:16" s="173" customFormat="1" x14ac:dyDescent="0.35">
      <c r="A105" s="278"/>
      <c r="B105" s="293"/>
      <c r="C105" s="294"/>
      <c r="D105" s="294"/>
      <c r="E105" s="294"/>
      <c r="F105" s="294"/>
      <c r="G105" s="294"/>
      <c r="H105" s="294"/>
      <c r="I105" s="294"/>
      <c r="J105" s="294"/>
      <c r="K105" s="294"/>
      <c r="L105" s="279"/>
      <c r="O105" s="147"/>
      <c r="P105" s="147"/>
    </row>
    <row r="106" spans="1:16" s="3" customFormat="1" x14ac:dyDescent="0.35">
      <c r="A106" s="13"/>
      <c r="B106" s="629"/>
      <c r="C106" s="630"/>
      <c r="D106" s="630"/>
      <c r="E106" s="630"/>
      <c r="F106" s="630"/>
      <c r="G106" s="630"/>
      <c r="H106" s="630"/>
      <c r="I106" s="630"/>
      <c r="J106" s="630"/>
      <c r="K106" s="630"/>
      <c r="L106" s="631"/>
      <c r="M106" s="173"/>
    </row>
    <row r="107" spans="1:16" s="3" customFormat="1" x14ac:dyDescent="0.35">
      <c r="A107" s="13"/>
      <c r="B107" s="629"/>
      <c r="C107" s="630"/>
      <c r="D107" s="630"/>
      <c r="E107" s="630"/>
      <c r="F107" s="630"/>
      <c r="G107" s="630"/>
      <c r="H107" s="630"/>
      <c r="I107" s="630"/>
      <c r="J107" s="630"/>
      <c r="K107" s="630"/>
      <c r="L107" s="631"/>
      <c r="M107" s="173"/>
    </row>
    <row r="108" spans="1:16" s="3" customFormat="1" x14ac:dyDescent="0.35">
      <c r="A108" s="13"/>
      <c r="B108" s="629"/>
      <c r="C108" s="630"/>
      <c r="D108" s="630"/>
      <c r="E108" s="630"/>
      <c r="F108" s="630"/>
      <c r="G108" s="630"/>
      <c r="H108" s="630"/>
      <c r="I108" s="630"/>
      <c r="J108" s="630"/>
      <c r="K108" s="630"/>
      <c r="L108" s="631"/>
      <c r="M108" s="173"/>
    </row>
    <row r="109" spans="1:16" s="3" customFormat="1" x14ac:dyDescent="0.35">
      <c r="A109" s="13"/>
      <c r="B109" s="629"/>
      <c r="C109" s="630"/>
      <c r="D109" s="630"/>
      <c r="E109" s="630"/>
      <c r="F109" s="630"/>
      <c r="G109" s="630"/>
      <c r="H109" s="630"/>
      <c r="I109" s="630"/>
      <c r="J109" s="630"/>
      <c r="K109" s="630"/>
      <c r="L109" s="631"/>
      <c r="M109" s="173"/>
    </row>
    <row r="110" spans="1:16" s="3" customFormat="1" x14ac:dyDescent="0.35">
      <c r="A110" s="13"/>
      <c r="B110" s="629"/>
      <c r="C110" s="630"/>
      <c r="D110" s="630"/>
      <c r="E110" s="630"/>
      <c r="F110" s="630"/>
      <c r="G110" s="630"/>
      <c r="H110" s="630"/>
      <c r="I110" s="630"/>
      <c r="J110" s="630"/>
      <c r="K110" s="630"/>
      <c r="L110" s="631"/>
      <c r="M110" s="173"/>
    </row>
    <row r="111" spans="1:16" s="3" customFormat="1" x14ac:dyDescent="0.35">
      <c r="A111" s="13"/>
      <c r="B111" s="629"/>
      <c r="C111" s="630"/>
      <c r="D111" s="630"/>
      <c r="E111" s="630"/>
      <c r="F111" s="630"/>
      <c r="G111" s="630"/>
      <c r="H111" s="630"/>
      <c r="I111" s="630"/>
      <c r="J111" s="630"/>
      <c r="K111" s="630"/>
      <c r="L111" s="631"/>
      <c r="M111" s="173"/>
    </row>
    <row r="112" spans="1:16" s="3" customFormat="1" x14ac:dyDescent="0.35">
      <c r="A112" s="13"/>
      <c r="B112" s="629"/>
      <c r="C112" s="630"/>
      <c r="D112" s="630"/>
      <c r="E112" s="630"/>
      <c r="F112" s="630"/>
      <c r="G112" s="630"/>
      <c r="H112" s="630"/>
      <c r="I112" s="630"/>
      <c r="J112" s="630"/>
      <c r="K112" s="630"/>
      <c r="L112" s="631"/>
      <c r="M112" s="173"/>
    </row>
    <row r="113" spans="1:16" s="3" customFormat="1" x14ac:dyDescent="0.35">
      <c r="A113" s="13"/>
      <c r="B113" s="629"/>
      <c r="C113" s="630"/>
      <c r="D113" s="630"/>
      <c r="E113" s="630"/>
      <c r="F113" s="630"/>
      <c r="G113" s="630"/>
      <c r="H113" s="630"/>
      <c r="I113" s="630"/>
      <c r="J113" s="630"/>
      <c r="K113" s="630"/>
      <c r="L113" s="631"/>
      <c r="M113" s="173"/>
    </row>
    <row r="114" spans="1:16" s="173" customFormat="1" x14ac:dyDescent="0.35">
      <c r="A114" s="278"/>
      <c r="B114" s="308"/>
      <c r="C114" s="309"/>
      <c r="D114" s="309"/>
      <c r="E114" s="309"/>
      <c r="F114" s="309"/>
      <c r="G114" s="309"/>
      <c r="H114" s="309"/>
      <c r="I114" s="309"/>
      <c r="J114" s="309"/>
      <c r="K114" s="309"/>
      <c r="L114" s="310"/>
      <c r="O114" s="147"/>
      <c r="P114" s="147"/>
    </row>
    <row r="115" spans="1:16" s="3" customFormat="1" x14ac:dyDescent="0.35">
      <c r="A115" s="13"/>
      <c r="B115" s="636" t="s">
        <v>33</v>
      </c>
      <c r="C115" s="637"/>
      <c r="D115" s="637"/>
      <c r="E115" s="637"/>
      <c r="F115" s="637"/>
      <c r="G115" s="637"/>
      <c r="H115" s="637"/>
      <c r="I115" s="637"/>
      <c r="J115" s="637"/>
      <c r="K115" s="637"/>
      <c r="L115" s="638"/>
      <c r="M115" s="286"/>
    </row>
    <row r="116" spans="1:16" s="173" customFormat="1" x14ac:dyDescent="0.35">
      <c r="A116" s="278"/>
      <c r="B116" s="293"/>
      <c r="C116" s="294"/>
      <c r="D116" s="294"/>
      <c r="E116" s="294"/>
      <c r="F116" s="294"/>
      <c r="G116" s="294"/>
      <c r="H116" s="294"/>
      <c r="I116" s="294"/>
      <c r="J116" s="294"/>
      <c r="K116" s="294"/>
      <c r="L116" s="279"/>
      <c r="O116" s="147"/>
      <c r="P116" s="147"/>
    </row>
    <row r="117" spans="1:16" s="173" customFormat="1" ht="14.25" customHeight="1" x14ac:dyDescent="0.35">
      <c r="A117" s="278"/>
      <c r="B117" s="650" t="str">
        <f>IF(Intro!$G$23="English",O117,P117)</f>
        <v>Explain the extent to which automation has impacted employment levels, wages, and productivity with respect to the goods since January 1, 2022.</v>
      </c>
      <c r="C117" s="651"/>
      <c r="D117" s="651"/>
      <c r="E117" s="651"/>
      <c r="F117" s="651"/>
      <c r="G117" s="651"/>
      <c r="H117" s="651"/>
      <c r="I117" s="651"/>
      <c r="J117" s="651"/>
      <c r="K117" s="651"/>
      <c r="L117" s="652"/>
      <c r="O117" s="147" t="str">
        <f>"Explain the extent to which automation has impacted employment levels, wages, and productivity with respect to the goods since January 1, "&amp;Variables!B6&amp;"."</f>
        <v>Explain the extent to which automation has impacted employment levels, wages, and productivity with respect to the goods since January 1, 2022.</v>
      </c>
      <c r="P117" s="147" t="str">
        <f>"Expliquez dans quelle mesure l’automatisation a-t-elle influé sur les emplois, les salaires, et la productivité liés à la production des marchandises depuis le 1er janvier "&amp;Variables!C6&amp;"."</f>
        <v>Expliquez dans quelle mesure l’automatisation a-t-elle influé sur les emplois, les salaires, et la productivité liés à la production des marchandises depuis le 1er janvier 2022.</v>
      </c>
    </row>
    <row r="118" spans="1:16" s="173" customFormat="1" x14ac:dyDescent="0.35">
      <c r="A118" s="278"/>
      <c r="B118" s="650"/>
      <c r="C118" s="651"/>
      <c r="D118" s="651"/>
      <c r="E118" s="651"/>
      <c r="F118" s="651"/>
      <c r="G118" s="651"/>
      <c r="H118" s="651"/>
      <c r="I118" s="651"/>
      <c r="J118" s="651"/>
      <c r="K118" s="651"/>
      <c r="L118" s="652"/>
      <c r="O118" s="147"/>
      <c r="P118" s="147"/>
    </row>
    <row r="119" spans="1:16" s="173" customFormat="1" x14ac:dyDescent="0.35">
      <c r="A119" s="278"/>
      <c r="B119" s="293"/>
      <c r="C119" s="294"/>
      <c r="D119" s="294"/>
      <c r="E119" s="294"/>
      <c r="F119" s="294"/>
      <c r="G119" s="294"/>
      <c r="H119" s="294"/>
      <c r="I119" s="294"/>
      <c r="J119" s="294"/>
      <c r="K119" s="294"/>
      <c r="L119" s="279"/>
      <c r="O119" s="147"/>
      <c r="P119" s="147"/>
    </row>
    <row r="120" spans="1:16" s="3" customFormat="1" x14ac:dyDescent="0.35">
      <c r="A120" s="13"/>
      <c r="B120" s="629"/>
      <c r="C120" s="630"/>
      <c r="D120" s="630"/>
      <c r="E120" s="630"/>
      <c r="F120" s="630"/>
      <c r="G120" s="630"/>
      <c r="H120" s="630"/>
      <c r="I120" s="630"/>
      <c r="J120" s="630"/>
      <c r="K120" s="630"/>
      <c r="L120" s="631"/>
      <c r="M120" s="173"/>
    </row>
    <row r="121" spans="1:16" s="3" customFormat="1" x14ac:dyDescent="0.35">
      <c r="A121" s="13"/>
      <c r="B121" s="629"/>
      <c r="C121" s="630"/>
      <c r="D121" s="630"/>
      <c r="E121" s="630"/>
      <c r="F121" s="630"/>
      <c r="G121" s="630"/>
      <c r="H121" s="630"/>
      <c r="I121" s="630"/>
      <c r="J121" s="630"/>
      <c r="K121" s="630"/>
      <c r="L121" s="631"/>
      <c r="M121" s="173"/>
    </row>
    <row r="122" spans="1:16" s="3" customFormat="1" x14ac:dyDescent="0.35">
      <c r="A122" s="13"/>
      <c r="B122" s="629"/>
      <c r="C122" s="630"/>
      <c r="D122" s="630"/>
      <c r="E122" s="630"/>
      <c r="F122" s="630"/>
      <c r="G122" s="630"/>
      <c r="H122" s="630"/>
      <c r="I122" s="630"/>
      <c r="J122" s="630"/>
      <c r="K122" s="630"/>
      <c r="L122" s="631"/>
      <c r="M122" s="173"/>
    </row>
    <row r="123" spans="1:16" s="3" customFormat="1" x14ac:dyDescent="0.35">
      <c r="A123" s="13"/>
      <c r="B123" s="629"/>
      <c r="C123" s="630"/>
      <c r="D123" s="630"/>
      <c r="E123" s="630"/>
      <c r="F123" s="630"/>
      <c r="G123" s="630"/>
      <c r="H123" s="630"/>
      <c r="I123" s="630"/>
      <c r="J123" s="630"/>
      <c r="K123" s="630"/>
      <c r="L123" s="631"/>
      <c r="M123" s="173"/>
    </row>
    <row r="124" spans="1:16" s="3" customFormat="1" x14ac:dyDescent="0.35">
      <c r="A124" s="13"/>
      <c r="B124" s="629"/>
      <c r="C124" s="630"/>
      <c r="D124" s="630"/>
      <c r="E124" s="630"/>
      <c r="F124" s="630"/>
      <c r="G124" s="630"/>
      <c r="H124" s="630"/>
      <c r="I124" s="630"/>
      <c r="J124" s="630"/>
      <c r="K124" s="630"/>
      <c r="L124" s="631"/>
      <c r="M124" s="173"/>
    </row>
    <row r="125" spans="1:16" s="3" customFormat="1" x14ac:dyDescent="0.35">
      <c r="A125" s="13"/>
      <c r="B125" s="629"/>
      <c r="C125" s="630"/>
      <c r="D125" s="630"/>
      <c r="E125" s="630"/>
      <c r="F125" s="630"/>
      <c r="G125" s="630"/>
      <c r="H125" s="630"/>
      <c r="I125" s="630"/>
      <c r="J125" s="630"/>
      <c r="K125" s="630"/>
      <c r="L125" s="631"/>
      <c r="M125" s="173"/>
    </row>
    <row r="126" spans="1:16" s="3" customFormat="1" x14ac:dyDescent="0.35">
      <c r="A126" s="13"/>
      <c r="B126" s="629"/>
      <c r="C126" s="630"/>
      <c r="D126" s="630"/>
      <c r="E126" s="630"/>
      <c r="F126" s="630"/>
      <c r="G126" s="630"/>
      <c r="H126" s="630"/>
      <c r="I126" s="630"/>
      <c r="J126" s="630"/>
      <c r="K126" s="630"/>
      <c r="L126" s="631"/>
      <c r="M126" s="173"/>
    </row>
    <row r="127" spans="1:16" s="3" customFormat="1" x14ac:dyDescent="0.35">
      <c r="A127" s="13"/>
      <c r="B127" s="629"/>
      <c r="C127" s="630"/>
      <c r="D127" s="630"/>
      <c r="E127" s="630"/>
      <c r="F127" s="630"/>
      <c r="G127" s="630"/>
      <c r="H127" s="630"/>
      <c r="I127" s="630"/>
      <c r="J127" s="630"/>
      <c r="K127" s="630"/>
      <c r="L127" s="631"/>
      <c r="M127" s="173"/>
    </row>
    <row r="128" spans="1:16" s="173" customFormat="1" x14ac:dyDescent="0.35">
      <c r="A128" s="278"/>
      <c r="B128" s="308"/>
      <c r="C128" s="309"/>
      <c r="D128" s="309"/>
      <c r="E128" s="309"/>
      <c r="F128" s="309"/>
      <c r="G128" s="309"/>
      <c r="H128" s="309"/>
      <c r="I128" s="309"/>
      <c r="J128" s="309"/>
      <c r="K128" s="309"/>
      <c r="L128" s="310"/>
      <c r="O128" s="147"/>
      <c r="P128" s="147"/>
    </row>
  </sheetData>
  <mergeCells count="56">
    <mergeCell ref="B120:L127"/>
    <mergeCell ref="B35:L35"/>
    <mergeCell ref="B48:L48"/>
    <mergeCell ref="B61:L61"/>
    <mergeCell ref="B117:L118"/>
    <mergeCell ref="B115:L115"/>
    <mergeCell ref="B30:E30"/>
    <mergeCell ref="B31:E31"/>
    <mergeCell ref="B77:L84"/>
    <mergeCell ref="B92:L99"/>
    <mergeCell ref="B106:L113"/>
    <mergeCell ref="B37:L44"/>
    <mergeCell ref="B50:L57"/>
    <mergeCell ref="B63:L70"/>
    <mergeCell ref="B86:L86"/>
    <mergeCell ref="B101:L101"/>
    <mergeCell ref="B103:L104"/>
    <mergeCell ref="B74:L75"/>
    <mergeCell ref="B59:L59"/>
    <mergeCell ref="B72:L72"/>
    <mergeCell ref="B88:L90"/>
    <mergeCell ref="F23:F24"/>
    <mergeCell ref="G23:G24"/>
    <mergeCell ref="H23:H24"/>
    <mergeCell ref="B21:E21"/>
    <mergeCell ref="B22:E22"/>
    <mergeCell ref="G19:G20"/>
    <mergeCell ref="H19:H20"/>
    <mergeCell ref="B13:L13"/>
    <mergeCell ref="B8:L8"/>
    <mergeCell ref="I19:I20"/>
    <mergeCell ref="J19:J20"/>
    <mergeCell ref="K19:K20"/>
    <mergeCell ref="B15:L17"/>
    <mergeCell ref="B4:L4"/>
    <mergeCell ref="B5:L5"/>
    <mergeCell ref="B6:L6"/>
    <mergeCell ref="B12:L12"/>
    <mergeCell ref="B9:L9"/>
    <mergeCell ref="B10:L10"/>
    <mergeCell ref="B29:E29"/>
    <mergeCell ref="B33:L33"/>
    <mergeCell ref="B46:L46"/>
    <mergeCell ref="B28:E28"/>
    <mergeCell ref="I23:I24"/>
    <mergeCell ref="J23:J24"/>
    <mergeCell ref="K23:K24"/>
    <mergeCell ref="J26:J27"/>
    <mergeCell ref="K26:K27"/>
    <mergeCell ref="B26:E27"/>
    <mergeCell ref="F26:F27"/>
    <mergeCell ref="G26:G27"/>
    <mergeCell ref="H26:H27"/>
    <mergeCell ref="I26:I27"/>
    <mergeCell ref="B25:E25"/>
    <mergeCell ref="B23:E24"/>
  </mergeCells>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92:L92 B63:L63 B77:L77 B106:L106 B37:L40 B50:L50 B120:L120 B52:L54 B65:L67 B79:L81 B94:L96 B108:L110 B122:L124" xr:uid="{DCC84ED5-FC46-48C8-AD6E-B56B755BA659}">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1:K23 G28:K31 G25:K26" xr:uid="{37A662D5-5CA6-44ED-B631-9F45025DB71B}">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1"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6E4E5-BB83-451D-A70D-D74454ABF619}">
  <sheetPr>
    <tabColor rgb="FF92D050"/>
    <pageSetUpPr fitToPage="1"/>
  </sheetPr>
  <dimension ref="A1:S232"/>
  <sheetViews>
    <sheetView showGridLines="0" zoomScaleNormal="100" workbookViewId="0"/>
  </sheetViews>
  <sheetFormatPr defaultColWidth="9.453125" defaultRowHeight="14" x14ac:dyDescent="0.35"/>
  <cols>
    <col min="1" max="1" width="1.54296875" style="12" customWidth="1"/>
    <col min="2" max="12" width="14.54296875" style="22" customWidth="1"/>
    <col min="13" max="13" width="9" style="1" customWidth="1"/>
    <col min="14" max="14" width="9" style="2" customWidth="1"/>
    <col min="15" max="16" width="255.54296875" style="2" hidden="1" customWidth="1"/>
    <col min="17" max="20" width="9" style="2" customWidth="1"/>
    <col min="21" max="16384" width="9.453125" style="2"/>
  </cols>
  <sheetData>
    <row r="1" spans="1:16" x14ac:dyDescent="0.35">
      <c r="O1" s="3" t="s">
        <v>130</v>
      </c>
      <c r="P1" s="3" t="s">
        <v>131</v>
      </c>
    </row>
    <row r="2" spans="1:16" x14ac:dyDescent="0.35">
      <c r="B2" s="23" t="str">
        <f>'Pro 1'!B2</f>
        <v>PROTECTED</v>
      </c>
      <c r="C2" s="23"/>
      <c r="D2" s="23"/>
      <c r="O2" s="7"/>
      <c r="P2" s="7"/>
    </row>
    <row r="3" spans="1:16" x14ac:dyDescent="0.35">
      <c r="B3" s="24"/>
      <c r="C3" s="24"/>
      <c r="D3" s="24"/>
      <c r="O3" s="7"/>
      <c r="P3" s="7"/>
    </row>
    <row r="4" spans="1:16" s="7" customFormat="1" x14ac:dyDescent="0.35">
      <c r="A4" s="18"/>
      <c r="B4" s="583" t="str">
        <f>Info!B4</f>
        <v>PRODUCERS' QUESTIONNAIRE</v>
      </c>
      <c r="C4" s="583"/>
      <c r="D4" s="583"/>
      <c r="E4" s="583"/>
      <c r="F4" s="583"/>
      <c r="G4" s="583"/>
      <c r="H4" s="583"/>
      <c r="I4" s="583"/>
      <c r="J4" s="583"/>
      <c r="K4" s="583"/>
      <c r="L4" s="583"/>
      <c r="M4" s="19"/>
      <c r="N4" s="19"/>
      <c r="O4" s="15"/>
      <c r="P4" s="15"/>
    </row>
    <row r="5" spans="1:16" s="7" customFormat="1" x14ac:dyDescent="0.35">
      <c r="A5" s="18"/>
      <c r="B5" s="583" t="str">
        <f>Info!B5</f>
        <v>RR-2025-002</v>
      </c>
      <c r="C5" s="583"/>
      <c r="D5" s="583"/>
      <c r="E5" s="583"/>
      <c r="F5" s="583"/>
      <c r="G5" s="583"/>
      <c r="H5" s="583"/>
      <c r="I5" s="583"/>
      <c r="J5" s="583"/>
      <c r="K5" s="583"/>
      <c r="L5" s="583"/>
      <c r="M5" s="19"/>
      <c r="N5" s="19"/>
      <c r="O5" s="15"/>
      <c r="P5" s="15"/>
    </row>
    <row r="6" spans="1:16" s="16" customFormat="1" x14ac:dyDescent="0.35">
      <c r="A6" s="18"/>
      <c r="B6" s="583" t="str">
        <f>Info!B6</f>
        <v>CONCRETE REINFORCING BAR</v>
      </c>
      <c r="C6" s="583"/>
      <c r="D6" s="583"/>
      <c r="E6" s="583"/>
      <c r="F6" s="583"/>
      <c r="G6" s="583"/>
      <c r="H6" s="583"/>
      <c r="I6" s="583"/>
      <c r="J6" s="583"/>
      <c r="K6" s="583"/>
      <c r="L6" s="583"/>
      <c r="M6" s="15"/>
      <c r="N6" s="15"/>
      <c r="O6" s="17"/>
      <c r="P6" s="17"/>
    </row>
    <row r="7" spans="1:16" s="16" customFormat="1" x14ac:dyDescent="0.35">
      <c r="A7" s="18"/>
      <c r="B7" s="34"/>
      <c r="C7" s="34"/>
      <c r="D7" s="34"/>
      <c r="E7" s="34"/>
      <c r="F7" s="34"/>
      <c r="G7" s="34"/>
      <c r="H7" s="34"/>
      <c r="I7" s="34"/>
      <c r="J7" s="34"/>
      <c r="K7" s="34"/>
      <c r="L7" s="34"/>
      <c r="M7" s="15"/>
      <c r="N7" s="15"/>
      <c r="O7" s="5"/>
    </row>
    <row r="8" spans="1:16" s="16" customFormat="1" ht="14.25" customHeight="1" x14ac:dyDescent="0.35">
      <c r="A8" s="18"/>
      <c r="B8" s="669" t="str">
        <f>Public!B8</f>
        <v>The following questions refer to the goods as defined in the product description on the Intro tab.</v>
      </c>
      <c r="C8" s="669"/>
      <c r="D8" s="669"/>
      <c r="E8" s="669"/>
      <c r="F8" s="669"/>
      <c r="G8" s="669"/>
      <c r="H8" s="669"/>
      <c r="I8" s="669"/>
      <c r="J8" s="669"/>
      <c r="K8" s="669"/>
      <c r="L8" s="669"/>
      <c r="M8" s="15"/>
      <c r="N8" s="15"/>
      <c r="O8" s="17"/>
      <c r="P8" s="17"/>
    </row>
    <row r="9" spans="1:16" s="16" customFormat="1" x14ac:dyDescent="0.35">
      <c r="A9" s="18"/>
      <c r="B9" s="677" t="str">
        <f>Public!B9</f>
        <v xml:space="preserve">Product information and a glossary of terms can be found in the Info tab.
</v>
      </c>
      <c r="C9" s="677"/>
      <c r="D9" s="677"/>
      <c r="E9" s="677"/>
      <c r="F9" s="677"/>
      <c r="G9" s="677"/>
      <c r="H9" s="677"/>
      <c r="I9" s="677"/>
      <c r="J9" s="677"/>
      <c r="K9" s="677"/>
      <c r="L9" s="677"/>
      <c r="M9" s="15"/>
      <c r="N9" s="15"/>
      <c r="O9" s="17"/>
    </row>
    <row r="10" spans="1:16" s="16" customFormat="1" x14ac:dyDescent="0.35">
      <c r="A10" s="18"/>
      <c r="B10" s="677" t="str">
        <f>'Pro 1'!B10</f>
        <v xml:space="preserve">Use the AddPro tab if more space is needed.
</v>
      </c>
      <c r="C10" s="677"/>
      <c r="D10" s="677"/>
      <c r="E10" s="677"/>
      <c r="F10" s="677"/>
      <c r="G10" s="677"/>
      <c r="H10" s="677"/>
      <c r="I10" s="677"/>
      <c r="J10" s="677"/>
      <c r="K10" s="677"/>
      <c r="L10" s="677"/>
      <c r="M10" s="15"/>
      <c r="N10" s="15"/>
      <c r="O10" s="17"/>
      <c r="P10" s="17"/>
    </row>
    <row r="11" spans="1:16" s="16" customFormat="1" x14ac:dyDescent="0.35">
      <c r="A11" s="18"/>
      <c r="B11" s="260"/>
      <c r="C11" s="260"/>
      <c r="D11" s="260"/>
      <c r="E11" s="34"/>
      <c r="F11" s="34"/>
      <c r="G11" s="34"/>
      <c r="H11" s="34"/>
      <c r="I11" s="34"/>
      <c r="J11" s="34"/>
      <c r="K11" s="34"/>
      <c r="L11" s="34"/>
      <c r="M11" s="15"/>
      <c r="N11" s="15"/>
      <c r="O11" s="17"/>
      <c r="P11" s="17"/>
    </row>
    <row r="12" spans="1:16" s="16" customFormat="1" x14ac:dyDescent="0.35">
      <c r="A12" s="18"/>
      <c r="B12" s="677" t="str">
        <f>IF(Intro!$G$23="English",O12,P12)</f>
        <v>For the questions in this tab, note the following:</v>
      </c>
      <c r="C12" s="677"/>
      <c r="D12" s="677"/>
      <c r="E12" s="677"/>
      <c r="F12" s="677"/>
      <c r="G12" s="677"/>
      <c r="H12" s="677"/>
      <c r="I12" s="677"/>
      <c r="J12" s="677"/>
      <c r="K12" s="677"/>
      <c r="L12" s="677"/>
      <c r="M12" s="15"/>
      <c r="N12" s="15"/>
      <c r="O12" s="17" t="s">
        <v>152</v>
      </c>
      <c r="P12" s="17" t="s">
        <v>153</v>
      </c>
    </row>
    <row r="13" spans="1:16" s="16" customFormat="1" x14ac:dyDescent="0.35">
      <c r="A13" s="18"/>
      <c r="B13" s="669" t="str">
        <f>IF(Intro!$G$23="English",O13,P13)</f>
        <v>• Report only sales of your firm’s production in Canada. Sales of goods purchased from other Canadian producers should be excluded.</v>
      </c>
      <c r="C13" s="669"/>
      <c r="D13" s="669"/>
      <c r="E13" s="669"/>
      <c r="F13" s="669"/>
      <c r="G13" s="669"/>
      <c r="H13" s="669"/>
      <c r="I13" s="669"/>
      <c r="J13" s="669"/>
      <c r="K13" s="669"/>
      <c r="L13" s="669"/>
      <c r="M13" s="15"/>
      <c r="N13" s="15"/>
      <c r="O13" s="17" t="s">
        <v>575</v>
      </c>
      <c r="P13" s="17" t="s">
        <v>576</v>
      </c>
    </row>
    <row r="14" spans="1:16" s="16" customFormat="1" x14ac:dyDescent="0.35">
      <c r="A14" s="18"/>
      <c r="B14" s="669"/>
      <c r="C14" s="669"/>
      <c r="D14" s="669"/>
      <c r="E14" s="669"/>
      <c r="F14" s="669"/>
      <c r="G14" s="669"/>
      <c r="H14" s="669"/>
      <c r="I14" s="669"/>
      <c r="J14" s="669"/>
      <c r="K14" s="669"/>
      <c r="L14" s="669"/>
      <c r="M14" s="15"/>
      <c r="N14" s="15"/>
      <c r="O14" s="17"/>
      <c r="P14" s="17"/>
    </row>
    <row r="15" spans="1:16" s="16" customFormat="1" x14ac:dyDescent="0.35">
      <c r="A15" s="18"/>
      <c r="B15" s="677" t="str">
        <f>IF(Intro!$G$23="English",O15,P15)</f>
        <v>• Report all sales to Canadian and foreign associated firms.</v>
      </c>
      <c r="C15" s="677"/>
      <c r="D15" s="677"/>
      <c r="E15" s="677"/>
      <c r="F15" s="677"/>
      <c r="G15" s="677"/>
      <c r="H15" s="677"/>
      <c r="I15" s="677"/>
      <c r="J15" s="677"/>
      <c r="K15" s="677"/>
      <c r="L15" s="677"/>
      <c r="M15" s="15"/>
      <c r="N15" s="15"/>
      <c r="O15" s="17" t="s">
        <v>507</v>
      </c>
      <c r="P15" s="17" t="s">
        <v>510</v>
      </c>
    </row>
    <row r="16" spans="1:16" s="16" customFormat="1" x14ac:dyDescent="0.35">
      <c r="A16" s="18"/>
      <c r="B16" s="677" t="str">
        <f>IF(Intro!$G$23="English",O16,P16)</f>
        <v>• Report all sales as of the date of shipment to the customer or the customer’s warehouse.</v>
      </c>
      <c r="C16" s="677"/>
      <c r="D16" s="677"/>
      <c r="E16" s="677"/>
      <c r="F16" s="677"/>
      <c r="G16" s="677"/>
      <c r="H16" s="677"/>
      <c r="I16" s="677"/>
      <c r="J16" s="677"/>
      <c r="K16" s="677"/>
      <c r="L16" s="677"/>
      <c r="M16" s="15"/>
      <c r="N16" s="15"/>
      <c r="O16" s="17" t="s">
        <v>508</v>
      </c>
      <c r="P16" s="17" t="s">
        <v>511</v>
      </c>
    </row>
    <row r="17" spans="1:16" s="16" customFormat="1" x14ac:dyDescent="0.35">
      <c r="A17" s="18"/>
      <c r="B17" s="677" t="str">
        <f>IF(Intro!$G$23="English",O17,P17)</f>
        <v>• Report all values in Canadian dollars (CAD).</v>
      </c>
      <c r="C17" s="677"/>
      <c r="D17" s="677"/>
      <c r="E17" s="677"/>
      <c r="F17" s="677"/>
      <c r="G17" s="677"/>
      <c r="H17" s="677"/>
      <c r="I17" s="677"/>
      <c r="J17" s="677"/>
      <c r="K17" s="677"/>
      <c r="L17" s="677"/>
      <c r="M17" s="15"/>
      <c r="N17" s="15"/>
      <c r="O17" s="17" t="s">
        <v>509</v>
      </c>
      <c r="P17" s="17" t="s">
        <v>512</v>
      </c>
    </row>
    <row r="18" spans="1:16" s="8" customFormat="1" x14ac:dyDescent="0.35">
      <c r="A18" s="18"/>
      <c r="B18" s="25"/>
      <c r="C18" s="25"/>
      <c r="D18" s="25"/>
      <c r="E18" s="26"/>
      <c r="F18" s="26"/>
      <c r="G18" s="26"/>
      <c r="H18" s="26"/>
      <c r="I18" s="26"/>
      <c r="J18" s="26"/>
      <c r="K18" s="26"/>
      <c r="L18" s="26"/>
      <c r="O18" s="9"/>
      <c r="P18" s="9"/>
    </row>
    <row r="19" spans="1:16" x14ac:dyDescent="0.35">
      <c r="B19" s="658" t="str">
        <f>IF(Intro!$G$23="English",O19,P19)</f>
        <v>SALES AND INVENTORIES</v>
      </c>
      <c r="C19" s="659"/>
      <c r="D19" s="659"/>
      <c r="E19" s="659"/>
      <c r="F19" s="659"/>
      <c r="G19" s="659"/>
      <c r="H19" s="659"/>
      <c r="I19" s="659"/>
      <c r="J19" s="659"/>
      <c r="K19" s="659"/>
      <c r="L19" s="660"/>
      <c r="M19" s="147"/>
      <c r="O19" s="267" t="s">
        <v>630</v>
      </c>
      <c r="P19" s="267" t="s">
        <v>631</v>
      </c>
    </row>
    <row r="20" spans="1:16" x14ac:dyDescent="0.35">
      <c r="B20" s="661" t="s">
        <v>20</v>
      </c>
      <c r="C20" s="662"/>
      <c r="D20" s="662"/>
      <c r="E20" s="662"/>
      <c r="F20" s="662"/>
      <c r="G20" s="662"/>
      <c r="H20" s="662"/>
      <c r="I20" s="662"/>
      <c r="J20" s="662"/>
      <c r="K20" s="662"/>
      <c r="L20" s="663"/>
      <c r="M20" s="2"/>
    </row>
    <row r="21" spans="1:16" s="10" customFormat="1" x14ac:dyDescent="0.35">
      <c r="A21" s="12"/>
      <c r="B21" s="27"/>
      <c r="C21" s="28"/>
      <c r="D21" s="28"/>
      <c r="E21" s="29"/>
      <c r="F21" s="29"/>
      <c r="G21" s="29"/>
      <c r="H21" s="29"/>
      <c r="I21" s="29"/>
      <c r="J21" s="29"/>
      <c r="K21" s="29"/>
      <c r="L21" s="30"/>
    </row>
    <row r="22" spans="1:16" s="10" customFormat="1" x14ac:dyDescent="0.35">
      <c r="A22" s="12"/>
      <c r="B22" s="525" t="str">
        <f>IF(Intro!$G$23="English",O22,P22)</f>
        <v>Complete the following table for your firm's sales and inventories of the goods.</v>
      </c>
      <c r="C22" s="526"/>
      <c r="D22" s="526"/>
      <c r="E22" s="526"/>
      <c r="F22" s="526"/>
      <c r="G22" s="526"/>
      <c r="H22" s="526"/>
      <c r="I22" s="526"/>
      <c r="J22" s="526"/>
      <c r="K22" s="526"/>
      <c r="L22" s="527"/>
      <c r="O22" s="11" t="s">
        <v>715</v>
      </c>
      <c r="P22" s="10" t="s">
        <v>652</v>
      </c>
    </row>
    <row r="23" spans="1:16" s="10" customFormat="1" x14ac:dyDescent="0.35">
      <c r="A23" s="12"/>
      <c r="B23" s="253"/>
      <c r="C23" s="254"/>
      <c r="D23" s="28"/>
      <c r="E23" s="29"/>
      <c r="F23" s="29"/>
      <c r="G23" s="29"/>
      <c r="H23" s="29"/>
      <c r="I23" s="29"/>
      <c r="J23" s="29"/>
      <c r="K23" s="29"/>
      <c r="L23" s="30"/>
      <c r="O23" s="11"/>
    </row>
    <row r="24" spans="1:16" s="10" customFormat="1" x14ac:dyDescent="0.35">
      <c r="A24" s="12"/>
      <c r="B24" s="253"/>
      <c r="C24" s="254"/>
      <c r="D24" s="28"/>
      <c r="H24" s="732">
        <f>Variables!$B$6</f>
        <v>2022</v>
      </c>
      <c r="I24" s="732">
        <f>H24+1</f>
        <v>2023</v>
      </c>
      <c r="J24" s="732">
        <f>I24+1</f>
        <v>2024</v>
      </c>
      <c r="K24" s="732" t="str">
        <f>IF(Intro!$G$23="English",Variables!B9,Variables!C9)</f>
        <v>Jan-Sept 2024</v>
      </c>
      <c r="L24" s="744" t="str">
        <f>IF(Intro!$G$23="English",Variables!B10,Variables!C10)</f>
        <v>Jan-Sept 2025</v>
      </c>
      <c r="O24" s="11"/>
    </row>
    <row r="25" spans="1:16" s="10" customFormat="1" ht="14.5" thickBot="1" x14ac:dyDescent="0.4">
      <c r="A25" s="12"/>
      <c r="B25" s="253"/>
      <c r="C25" s="254"/>
      <c r="D25" s="28"/>
      <c r="H25" s="735"/>
      <c r="I25" s="735"/>
      <c r="J25" s="735"/>
      <c r="K25" s="735"/>
      <c r="L25" s="745"/>
      <c r="O25" s="11"/>
    </row>
    <row r="26" spans="1:16" s="147" customFormat="1" x14ac:dyDescent="0.35">
      <c r="A26" s="277"/>
      <c r="B26" s="736" t="str">
        <f>IF(Intro!$G$23="English",O26,P26)</f>
        <v>Beginning inventory</v>
      </c>
      <c r="C26" s="737"/>
      <c r="D26" s="737"/>
      <c r="E26" s="742" t="str">
        <f>IF(Intro!$G$23="English",Variables!$B$23,Variables!$C$23)</f>
        <v>tonnes</v>
      </c>
      <c r="F26" s="742"/>
      <c r="G26" s="742"/>
      <c r="H26" s="218"/>
      <c r="I26" s="219">
        <f t="shared" ref="I26:J27" si="0">H41</f>
        <v>0</v>
      </c>
      <c r="J26" s="219">
        <f t="shared" si="0"/>
        <v>0</v>
      </c>
      <c r="K26" s="219">
        <f>I41</f>
        <v>0</v>
      </c>
      <c r="L26" s="221">
        <f>J41</f>
        <v>0</v>
      </c>
      <c r="O26" s="147" t="s">
        <v>128</v>
      </c>
      <c r="P26" s="147" t="s">
        <v>75</v>
      </c>
    </row>
    <row r="27" spans="1:16" s="147" customFormat="1" x14ac:dyDescent="0.35">
      <c r="A27" s="277"/>
      <c r="B27" s="738"/>
      <c r="C27" s="739"/>
      <c r="D27" s="739"/>
      <c r="E27" s="743" t="s">
        <v>490</v>
      </c>
      <c r="F27" s="743"/>
      <c r="G27" s="743"/>
      <c r="H27" s="196"/>
      <c r="I27" s="200">
        <f t="shared" si="0"/>
        <v>0</v>
      </c>
      <c r="J27" s="200">
        <f t="shared" si="0"/>
        <v>0</v>
      </c>
      <c r="K27" s="200">
        <f>I42</f>
        <v>0</v>
      </c>
      <c r="L27" s="205">
        <f>J42</f>
        <v>0</v>
      </c>
    </row>
    <row r="28" spans="1:16" s="147" customFormat="1" ht="14.5" thickBot="1" x14ac:dyDescent="0.4">
      <c r="A28" s="277"/>
      <c r="B28" s="740"/>
      <c r="C28" s="741"/>
      <c r="D28" s="741"/>
      <c r="E28" s="734" t="str">
        <f>"$ / "&amp;IF(Intro!$G$23="English",Variables!$B$24,Variables!$C$24)</f>
        <v>$ / tonne</v>
      </c>
      <c r="F28" s="734"/>
      <c r="G28" s="734"/>
      <c r="H28" s="220" t="str">
        <f>IF(H26=0,"-",H27/H26)</f>
        <v>-</v>
      </c>
      <c r="I28" s="220" t="str">
        <f>IF(I26=0,"-",I27/I26)</f>
        <v>-</v>
      </c>
      <c r="J28" s="220" t="str">
        <f>IF(J26=0,"-",J27/J26)</f>
        <v>-</v>
      </c>
      <c r="K28" s="220" t="str">
        <f>IF(K26=0,"-",K27/K26)</f>
        <v>-</v>
      </c>
      <c r="L28" s="222" t="str">
        <f>IF(L26=0,"-",L27/L26)</f>
        <v>-</v>
      </c>
    </row>
    <row r="29" spans="1:16" s="147" customFormat="1" x14ac:dyDescent="0.35">
      <c r="A29" s="277"/>
      <c r="B29" s="736" t="str">
        <f>IF(Intro!$G$23="English",O29,P29)</f>
        <v>Sales to distributors in Canada</v>
      </c>
      <c r="C29" s="754"/>
      <c r="D29" s="754"/>
      <c r="E29" s="742" t="str">
        <f>IF(Intro!$G$23="English",Variables!$B$23,Variables!$C$23)</f>
        <v>tonnes</v>
      </c>
      <c r="F29" s="742"/>
      <c r="G29" s="742"/>
      <c r="H29" s="218"/>
      <c r="I29" s="218"/>
      <c r="J29" s="218"/>
      <c r="K29" s="218"/>
      <c r="L29" s="223"/>
      <c r="O29" s="147" t="str">
        <f>"Sales to "&amp;Variables!$B$26&amp;" in Canada"</f>
        <v>Sales to distributors in Canada</v>
      </c>
      <c r="P29" s="147" t="str">
        <f>"Ventes aux "&amp;Variables!$C$26&amp;" au Canada"</f>
        <v>Ventes aux distributeurs au Canada</v>
      </c>
    </row>
    <row r="30" spans="1:16" s="147" customFormat="1" x14ac:dyDescent="0.35">
      <c r="A30" s="277"/>
      <c r="B30" s="738"/>
      <c r="C30" s="755"/>
      <c r="D30" s="755"/>
      <c r="E30" s="753" t="str">
        <f>IF(Intro!G$23="English","net delivered selling value (CAD)","valeur de vente nette rendue (CAD)")</f>
        <v>net delivered selling value (CAD)</v>
      </c>
      <c r="F30" s="753"/>
      <c r="G30" s="753"/>
      <c r="H30" s="196"/>
      <c r="I30" s="196"/>
      <c r="J30" s="196"/>
      <c r="K30" s="196"/>
      <c r="L30" s="203"/>
    </row>
    <row r="31" spans="1:16" s="147" customFormat="1" ht="14.5" thickBot="1" x14ac:dyDescent="0.4">
      <c r="A31" s="277"/>
      <c r="B31" s="740"/>
      <c r="C31" s="756"/>
      <c r="D31" s="756"/>
      <c r="E31" s="734" t="str">
        <f>"$ / "&amp;IF(Intro!$G$23="English",Variables!$B$24,Variables!$C$24)</f>
        <v>$ / tonne</v>
      </c>
      <c r="F31" s="734"/>
      <c r="G31" s="734"/>
      <c r="H31" s="220" t="str">
        <f>IF(H29=0,"-",H30/H29)</f>
        <v>-</v>
      </c>
      <c r="I31" s="220" t="str">
        <f>IF(I29=0,"-",I30/I29)</f>
        <v>-</v>
      </c>
      <c r="J31" s="220" t="str">
        <f>IF(J29=0,"-",J30/J29)</f>
        <v>-</v>
      </c>
      <c r="K31" s="220" t="str">
        <f>IF(K29=0,"-",K30/K29)</f>
        <v>-</v>
      </c>
      <c r="L31" s="222" t="str">
        <f>IF(L29=0,"-",L30/L29)</f>
        <v>-</v>
      </c>
    </row>
    <row r="32" spans="1:16" s="147" customFormat="1" x14ac:dyDescent="0.35">
      <c r="A32" s="277"/>
      <c r="B32" s="736" t="str">
        <f>IF(Intro!$G$23="English",O32,P32)</f>
        <v>Sales to end users in Canada</v>
      </c>
      <c r="C32" s="754"/>
      <c r="D32" s="754"/>
      <c r="E32" s="742" t="str">
        <f>IF(Intro!$G$23="English",Variables!$B$23,Variables!$C$23)</f>
        <v>tonnes</v>
      </c>
      <c r="F32" s="742"/>
      <c r="G32" s="742"/>
      <c r="H32" s="218"/>
      <c r="I32" s="218"/>
      <c r="J32" s="218"/>
      <c r="K32" s="218"/>
      <c r="L32" s="223"/>
      <c r="O32" s="147" t="str">
        <f>"Sales to "&amp;Variables!$B$27&amp;" in Canada"</f>
        <v>Sales to end users in Canada</v>
      </c>
      <c r="P32" s="147" t="str">
        <f>"Ventes aux "&amp;Variables!$C$27&amp;" au Canada"</f>
        <v>Ventes aux utilisateurs finals au Canada</v>
      </c>
    </row>
    <row r="33" spans="1:16" s="147" customFormat="1" x14ac:dyDescent="0.35">
      <c r="A33" s="277"/>
      <c r="B33" s="738"/>
      <c r="C33" s="755"/>
      <c r="D33" s="755"/>
      <c r="E33" s="753" t="str">
        <f>IF(Intro!G$23="English","net delivered selling value (CAD)","valeur de vente nette rendue (CAD)")</f>
        <v>net delivered selling value (CAD)</v>
      </c>
      <c r="F33" s="753"/>
      <c r="G33" s="753"/>
      <c r="H33" s="196"/>
      <c r="I33" s="196"/>
      <c r="J33" s="196"/>
      <c r="K33" s="196"/>
      <c r="L33" s="203"/>
    </row>
    <row r="34" spans="1:16" s="147" customFormat="1" ht="14.5" thickBot="1" x14ac:dyDescent="0.4">
      <c r="A34" s="277"/>
      <c r="B34" s="740"/>
      <c r="C34" s="756"/>
      <c r="D34" s="756"/>
      <c r="E34" s="734" t="str">
        <f>"$ / "&amp;IF(Intro!$G$23="English",Variables!$B$24,Variables!$C$24)</f>
        <v>$ / tonne</v>
      </c>
      <c r="F34" s="734"/>
      <c r="G34" s="734"/>
      <c r="H34" s="220" t="str">
        <f>IF(H32=0,"-",H33/H32)</f>
        <v>-</v>
      </c>
      <c r="I34" s="220" t="str">
        <f>IF(I32=0,"-",I33/I32)</f>
        <v>-</v>
      </c>
      <c r="J34" s="220" t="str">
        <f>IF(J32=0,"-",J33/J32)</f>
        <v>-</v>
      </c>
      <c r="K34" s="220" t="str">
        <f>IF(K32=0,"-",K33/K32)</f>
        <v>-</v>
      </c>
      <c r="L34" s="222" t="str">
        <f>IF(L32=0,"-",L33/L32)</f>
        <v>-</v>
      </c>
    </row>
    <row r="35" spans="1:16" s="147" customFormat="1" x14ac:dyDescent="0.35">
      <c r="A35" s="277"/>
      <c r="B35" s="736" t="str">
        <f>IF(Intro!$G$23="English",O35,P35)</f>
        <v>Export sales</v>
      </c>
      <c r="C35" s="754"/>
      <c r="D35" s="754"/>
      <c r="E35" s="742" t="str">
        <f>IF(Intro!$G$23="English",Variables!$B$23,Variables!$C$23)</f>
        <v>tonnes</v>
      </c>
      <c r="F35" s="742"/>
      <c r="G35" s="742"/>
      <c r="H35" s="218"/>
      <c r="I35" s="218"/>
      <c r="J35" s="218"/>
      <c r="K35" s="218"/>
      <c r="L35" s="223"/>
      <c r="O35" s="147" t="s">
        <v>496</v>
      </c>
      <c r="P35" s="147" t="s">
        <v>42</v>
      </c>
    </row>
    <row r="36" spans="1:16" s="147" customFormat="1" x14ac:dyDescent="0.35">
      <c r="A36" s="277"/>
      <c r="B36" s="738"/>
      <c r="C36" s="755"/>
      <c r="D36" s="755"/>
      <c r="E36" s="753" t="str">
        <f>IF(Intro!G$23="English","net delivered selling value (CAD)","valeur de vente nette rendue (CAD)")</f>
        <v>net delivered selling value (CAD)</v>
      </c>
      <c r="F36" s="753"/>
      <c r="G36" s="753"/>
      <c r="H36" s="196"/>
      <c r="I36" s="196"/>
      <c r="J36" s="196"/>
      <c r="K36" s="196"/>
      <c r="L36" s="203"/>
    </row>
    <row r="37" spans="1:16" s="147" customFormat="1" ht="14.5" thickBot="1" x14ac:dyDescent="0.4">
      <c r="A37" s="277"/>
      <c r="B37" s="740"/>
      <c r="C37" s="756"/>
      <c r="D37" s="756"/>
      <c r="E37" s="734" t="str">
        <f>"$ / "&amp;IF(Intro!$G$23="English",Variables!$B$24,Variables!$C$24)</f>
        <v>$ / tonne</v>
      </c>
      <c r="F37" s="734"/>
      <c r="G37" s="734"/>
      <c r="H37" s="220" t="str">
        <f>IF(H35=0,"-",H36/H35)</f>
        <v>-</v>
      </c>
      <c r="I37" s="220" t="str">
        <f>IF(I35=0,"-",I36/I35)</f>
        <v>-</v>
      </c>
      <c r="J37" s="220" t="str">
        <f>IF(J35=0,"-",J36/J35)</f>
        <v>-</v>
      </c>
      <c r="K37" s="220" t="str">
        <f>IF(K35=0,"-",K36/K35)</f>
        <v>-</v>
      </c>
      <c r="L37" s="222" t="str">
        <f>IF(L35=0,"-",L36/L35)</f>
        <v>-</v>
      </c>
    </row>
    <row r="38" spans="1:16" s="147" customFormat="1" x14ac:dyDescent="0.35">
      <c r="A38" s="277"/>
      <c r="B38" s="747" t="str">
        <f>IF(Intro!$G$23="English",O38,P38)</f>
        <v>Total sales</v>
      </c>
      <c r="C38" s="748"/>
      <c r="D38" s="748"/>
      <c r="E38" s="770" t="str">
        <f>IF(Intro!$G$23="English",Variables!$B$23,Variables!$C$23)</f>
        <v>tonnes</v>
      </c>
      <c r="F38" s="770"/>
      <c r="G38" s="770"/>
      <c r="H38" s="364">
        <f>+H29+H32+H35</f>
        <v>0</v>
      </c>
      <c r="I38" s="364">
        <f>+I29+I32+I35</f>
        <v>0</v>
      </c>
      <c r="J38" s="364">
        <f t="shared" ref="J38:L38" si="1">+J29+J32+J35</f>
        <v>0</v>
      </c>
      <c r="K38" s="364">
        <f t="shared" si="1"/>
        <v>0</v>
      </c>
      <c r="L38" s="365">
        <f t="shared" si="1"/>
        <v>0</v>
      </c>
      <c r="O38" s="147" t="s">
        <v>722</v>
      </c>
      <c r="P38" s="147" t="s">
        <v>723</v>
      </c>
    </row>
    <row r="39" spans="1:16" s="147" customFormat="1" x14ac:dyDescent="0.35">
      <c r="A39" s="277"/>
      <c r="B39" s="749"/>
      <c r="C39" s="750"/>
      <c r="D39" s="750"/>
      <c r="E39" s="771" t="str">
        <f>IF(Intro!G$23="English","net delivered selling value (CAD)","valeur de vente nette rendue (CAD)")</f>
        <v>net delivered selling value (CAD)</v>
      </c>
      <c r="F39" s="771"/>
      <c r="G39" s="771"/>
      <c r="H39" s="197">
        <f>+H30+H36+H33</f>
        <v>0</v>
      </c>
      <c r="I39" s="197">
        <f t="shared" ref="I39:L39" si="2">+I30+I36+I33</f>
        <v>0</v>
      </c>
      <c r="J39" s="197">
        <f t="shared" si="2"/>
        <v>0</v>
      </c>
      <c r="K39" s="197">
        <f t="shared" si="2"/>
        <v>0</v>
      </c>
      <c r="L39" s="204">
        <f t="shared" si="2"/>
        <v>0</v>
      </c>
    </row>
    <row r="40" spans="1:16" s="147" customFormat="1" ht="14.5" thickBot="1" x14ac:dyDescent="0.4">
      <c r="A40" s="277"/>
      <c r="B40" s="751"/>
      <c r="C40" s="752"/>
      <c r="D40" s="752"/>
      <c r="E40" s="772" t="str">
        <f>"$ / "&amp;IF(Intro!$G$23="English",Variables!$B$24,Variables!$C$24)</f>
        <v>$ / tonne</v>
      </c>
      <c r="F40" s="772"/>
      <c r="G40" s="772"/>
      <c r="H40" s="366" t="str">
        <f>IF(H38=0,"-",H39/H38)</f>
        <v>-</v>
      </c>
      <c r="I40" s="366" t="str">
        <f t="shared" ref="I40:L40" si="3">IF(I38=0,"-",I39/I38)</f>
        <v>-</v>
      </c>
      <c r="J40" s="366" t="str">
        <f t="shared" si="3"/>
        <v>-</v>
      </c>
      <c r="K40" s="366" t="str">
        <f t="shared" si="3"/>
        <v>-</v>
      </c>
      <c r="L40" s="366" t="str">
        <f t="shared" si="3"/>
        <v>-</v>
      </c>
    </row>
    <row r="41" spans="1:16" s="147" customFormat="1" x14ac:dyDescent="0.35">
      <c r="A41" s="277"/>
      <c r="B41" s="736" t="str">
        <f>IF(Intro!$G$23="English",O41,P41)</f>
        <v>Ending inventory</v>
      </c>
      <c r="C41" s="754"/>
      <c r="D41" s="754"/>
      <c r="E41" s="742" t="str">
        <f>IF(Intro!$G$23="English",Variables!$B$23,Variables!$C$23)</f>
        <v>tonnes</v>
      </c>
      <c r="F41" s="742"/>
      <c r="G41" s="742"/>
      <c r="H41" s="218"/>
      <c r="I41" s="218"/>
      <c r="J41" s="218"/>
      <c r="K41" s="218"/>
      <c r="L41" s="223"/>
      <c r="O41" s="147" t="s">
        <v>129</v>
      </c>
      <c r="P41" s="147" t="s">
        <v>519</v>
      </c>
    </row>
    <row r="42" spans="1:16" s="147" customFormat="1" x14ac:dyDescent="0.35">
      <c r="A42" s="277"/>
      <c r="B42" s="738"/>
      <c r="C42" s="755"/>
      <c r="D42" s="755"/>
      <c r="E42" s="743" t="s">
        <v>490</v>
      </c>
      <c r="F42" s="743"/>
      <c r="G42" s="743"/>
      <c r="H42" s="196"/>
      <c r="I42" s="196"/>
      <c r="J42" s="196"/>
      <c r="K42" s="196"/>
      <c r="L42" s="203"/>
    </row>
    <row r="43" spans="1:16" s="147" customFormat="1" ht="14.5" thickBot="1" x14ac:dyDescent="0.4">
      <c r="A43" s="277"/>
      <c r="B43" s="740"/>
      <c r="C43" s="756"/>
      <c r="D43" s="756"/>
      <c r="E43" s="734" t="str">
        <f>"$ / "&amp;IF(Intro!$G$23="English",Variables!$B$24,Variables!$C$24)</f>
        <v>$ / tonne</v>
      </c>
      <c r="F43" s="734"/>
      <c r="G43" s="734"/>
      <c r="H43" s="220" t="str">
        <f>IF(H41=0,"-",H42/H41)</f>
        <v>-</v>
      </c>
      <c r="I43" s="220" t="str">
        <f>IF(I41=0,"-",I42/I41)</f>
        <v>-</v>
      </c>
      <c r="J43" s="220" t="str">
        <f>IF(J41=0,"-",J42/J41)</f>
        <v>-</v>
      </c>
      <c r="K43" s="220" t="str">
        <f>IF(K41=0,"-",K42/K41)</f>
        <v>-</v>
      </c>
      <c r="L43" s="222" t="str">
        <f>IF(L41=0,"-",L42/L41)</f>
        <v>-</v>
      </c>
    </row>
    <row r="44" spans="1:16" s="147" customFormat="1" x14ac:dyDescent="0.35">
      <c r="A44" s="277"/>
      <c r="B44" s="273"/>
      <c r="C44" s="274"/>
      <c r="D44" s="274"/>
      <c r="E44" s="274"/>
      <c r="F44" s="274"/>
      <c r="G44" s="274"/>
      <c r="H44" s="274"/>
      <c r="I44" s="274"/>
      <c r="J44" s="274"/>
      <c r="K44" s="274"/>
      <c r="L44" s="275"/>
    </row>
    <row r="45" spans="1:16" s="3" customFormat="1" x14ac:dyDescent="0.35">
      <c r="A45" s="12"/>
      <c r="B45" s="636" t="s">
        <v>21</v>
      </c>
      <c r="C45" s="637"/>
      <c r="D45" s="637"/>
      <c r="E45" s="637"/>
      <c r="F45" s="637"/>
      <c r="G45" s="637"/>
      <c r="H45" s="637"/>
      <c r="I45" s="637"/>
      <c r="J45" s="637"/>
      <c r="K45" s="637"/>
      <c r="L45" s="638"/>
      <c r="M45" s="286"/>
      <c r="O45" s="147"/>
    </row>
    <row r="46" spans="1:16" s="147" customFormat="1" x14ac:dyDescent="0.35">
      <c r="A46" s="277"/>
      <c r="B46" s="241"/>
      <c r="C46" s="228"/>
      <c r="D46" s="228"/>
      <c r="E46" s="228"/>
      <c r="F46" s="228"/>
      <c r="G46" s="228"/>
      <c r="H46" s="228"/>
      <c r="I46" s="228"/>
      <c r="J46" s="228"/>
      <c r="K46" s="228"/>
      <c r="L46" s="229"/>
    </row>
    <row r="47" spans="1:16" s="147" customFormat="1" x14ac:dyDescent="0.35">
      <c r="A47" s="277"/>
      <c r="B47" s="624" t="str">
        <f>IF(Intro!$G$23="English",O47,P47)</f>
        <v>Using data provided in Question 1 on the Pro 1 tab with the data provided in Question 1 on the Pro 2 tab, the questionnaire calculates ending inventory as follows:</v>
      </c>
      <c r="C47" s="625"/>
      <c r="D47" s="625" t="e">
        <f>IF(#REF!="English",P47,Q47)</f>
        <v>#REF!</v>
      </c>
      <c r="E47" s="625" t="e">
        <f>IF(#REF!="English",Q47,R47)</f>
        <v>#REF!</v>
      </c>
      <c r="F47" s="625" t="e">
        <f>IF(#REF!="English",R47,S47)</f>
        <v>#REF!</v>
      </c>
      <c r="G47" s="625" t="e">
        <f>IF(#REF!="English",S47,T47)</f>
        <v>#REF!</v>
      </c>
      <c r="H47" s="625" t="e">
        <f>IF(#REF!="English",T47,U47)</f>
        <v>#REF!</v>
      </c>
      <c r="I47" s="625" t="e">
        <f>IF(#REF!="English",U47,V47)</f>
        <v>#REF!</v>
      </c>
      <c r="J47" s="625" t="e">
        <f>IF(#REF!="English",V47,W47)</f>
        <v>#REF!</v>
      </c>
      <c r="K47" s="625" t="e">
        <f>IF(#REF!="English",W47,X47)</f>
        <v>#REF!</v>
      </c>
      <c r="L47" s="626" t="e">
        <f>IF(#REF!="English",X47,Y47)</f>
        <v>#REF!</v>
      </c>
      <c r="O47" s="147" t="s">
        <v>300</v>
      </c>
      <c r="P47" s="147" t="s">
        <v>518</v>
      </c>
    </row>
    <row r="48" spans="1:16" s="147" customFormat="1" x14ac:dyDescent="0.35">
      <c r="A48" s="277"/>
      <c r="B48" s="624"/>
      <c r="C48" s="625"/>
      <c r="D48" s="625"/>
      <c r="E48" s="625"/>
      <c r="F48" s="625"/>
      <c r="G48" s="625"/>
      <c r="H48" s="625"/>
      <c r="I48" s="625"/>
      <c r="J48" s="625"/>
      <c r="K48" s="625"/>
      <c r="L48" s="626"/>
    </row>
    <row r="49" spans="1:16" s="10" customFormat="1" x14ac:dyDescent="0.35">
      <c r="A49" s="12"/>
      <c r="B49" s="253"/>
      <c r="C49" s="254"/>
      <c r="D49" s="28"/>
      <c r="H49" s="732">
        <f>Variables!$B$6</f>
        <v>2022</v>
      </c>
      <c r="I49" s="732">
        <f>H49+1</f>
        <v>2023</v>
      </c>
      <c r="J49" s="732">
        <f>I49+1</f>
        <v>2024</v>
      </c>
      <c r="K49" s="732" t="str">
        <f>K24</f>
        <v>Jan-Sept 2024</v>
      </c>
      <c r="L49" s="744" t="str">
        <f>L24</f>
        <v>Jan-Sept 2025</v>
      </c>
      <c r="O49" s="11"/>
    </row>
    <row r="50" spans="1:16" s="10" customFormat="1" x14ac:dyDescent="0.35">
      <c r="A50" s="12"/>
      <c r="B50" s="253"/>
      <c r="C50" s="254"/>
      <c r="D50" s="28"/>
      <c r="H50" s="733"/>
      <c r="I50" s="733"/>
      <c r="J50" s="733"/>
      <c r="K50" s="733"/>
      <c r="L50" s="746"/>
      <c r="O50" s="11"/>
    </row>
    <row r="51" spans="1:16" s="147" customFormat="1" x14ac:dyDescent="0.35">
      <c r="A51" s="277"/>
      <c r="B51" s="738" t="str">
        <f>IF(Intro!$G$23="English",O51,P51)</f>
        <v>Ending inventory</v>
      </c>
      <c r="C51" s="739"/>
      <c r="D51" s="739"/>
      <c r="E51" s="739"/>
      <c r="F51" s="739"/>
      <c r="G51" s="193" t="str">
        <f>IF(Intro!$G$23="English",Variables!$B$23,Variables!$C$23)</f>
        <v>tonnes</v>
      </c>
      <c r="H51" s="224">
        <f>H26+'Pro 1'!G21+'Pro 1'!G22-H29-H32-H35</f>
        <v>0</v>
      </c>
      <c r="I51" s="224">
        <f>I26+'Pro 1'!H21+'Pro 1'!H22-I29-I32-I35</f>
        <v>0</v>
      </c>
      <c r="J51" s="224">
        <f>J26+'Pro 1'!I21+'Pro 1'!I22-J29-J32-J35</f>
        <v>0</v>
      </c>
      <c r="K51" s="224">
        <f>K26+'Pro 1'!J21+'Pro 1'!J22-K29-K32-K35</f>
        <v>0</v>
      </c>
      <c r="L51" s="225">
        <f>L26+'Pro 1'!K21+'Pro 1'!K22-L29-L32-L35</f>
        <v>0</v>
      </c>
      <c r="O51" s="147" t="s">
        <v>129</v>
      </c>
      <c r="P51" s="147" t="s">
        <v>519</v>
      </c>
    </row>
    <row r="52" spans="1:16" s="147" customFormat="1" x14ac:dyDescent="0.35">
      <c r="A52" s="277"/>
      <c r="B52" s="761" t="str">
        <f>IF(Intro!$G$23="English",O52,P52)</f>
        <v>Difference between ending inventory in Question 1 on the Pro 2 tab and the calculated ending inventory</v>
      </c>
      <c r="C52" s="762"/>
      <c r="D52" s="762"/>
      <c r="E52" s="762"/>
      <c r="F52" s="762"/>
      <c r="G52" s="730" t="str">
        <f>IF(Intro!$G$23="English",Variables!$B$23,Variables!$C$23)</f>
        <v>tonnes</v>
      </c>
      <c r="H52" s="757">
        <f>H41-H51</f>
        <v>0</v>
      </c>
      <c r="I52" s="757">
        <f>I41-I51</f>
        <v>0</v>
      </c>
      <c r="J52" s="757">
        <f>J41-J51</f>
        <v>0</v>
      </c>
      <c r="K52" s="757">
        <f>K41-K51</f>
        <v>0</v>
      </c>
      <c r="L52" s="759">
        <f>L41-L51</f>
        <v>0</v>
      </c>
      <c r="O52" s="147" t="s">
        <v>301</v>
      </c>
      <c r="P52" s="147" t="s">
        <v>520</v>
      </c>
    </row>
    <row r="53" spans="1:16" s="147" customFormat="1" x14ac:dyDescent="0.35">
      <c r="A53" s="277"/>
      <c r="B53" s="763"/>
      <c r="C53" s="764"/>
      <c r="D53" s="764"/>
      <c r="E53" s="764"/>
      <c r="F53" s="764"/>
      <c r="G53" s="731"/>
      <c r="H53" s="758"/>
      <c r="I53" s="758"/>
      <c r="J53" s="758"/>
      <c r="K53" s="758"/>
      <c r="L53" s="760"/>
    </row>
    <row r="54" spans="1:16" s="147" customFormat="1" x14ac:dyDescent="0.35">
      <c r="A54" s="277"/>
      <c r="B54" s="241"/>
      <c r="C54" s="228"/>
      <c r="D54" s="228"/>
      <c r="E54" s="228"/>
      <c r="F54" s="228"/>
      <c r="G54" s="228"/>
      <c r="H54" s="228"/>
      <c r="I54" s="228"/>
      <c r="J54" s="228"/>
      <c r="K54" s="228"/>
      <c r="L54" s="229"/>
    </row>
    <row r="55" spans="1:16" s="147" customFormat="1" x14ac:dyDescent="0.35">
      <c r="A55" s="277"/>
      <c r="B55" s="624" t="str">
        <f>IF(Intro!$G$23="English",O55,P55)</f>
        <v>If the volume of ending inventory in Question 1 on the Pro 2 tab differs from the calculated ending inventory, explain why there is a difference.</v>
      </c>
      <c r="C55" s="625"/>
      <c r="D55" s="625"/>
      <c r="E55" s="625"/>
      <c r="F55" s="625"/>
      <c r="G55" s="625"/>
      <c r="H55" s="625"/>
      <c r="I55" s="625"/>
      <c r="J55" s="625"/>
      <c r="K55" s="625"/>
      <c r="L55" s="626"/>
      <c r="O55" s="20" t="s">
        <v>302</v>
      </c>
      <c r="P55" s="147" t="s">
        <v>663</v>
      </c>
    </row>
    <row r="56" spans="1:16" s="147" customFormat="1" x14ac:dyDescent="0.35">
      <c r="A56" s="277"/>
      <c r="B56" s="241"/>
      <c r="C56" s="228"/>
      <c r="D56" s="228"/>
      <c r="E56" s="228"/>
      <c r="F56" s="228"/>
      <c r="G56" s="228"/>
      <c r="H56" s="228"/>
      <c r="I56" s="228"/>
      <c r="J56" s="228"/>
      <c r="K56" s="228"/>
      <c r="L56" s="229"/>
    </row>
    <row r="57" spans="1:16" s="3" customFormat="1" x14ac:dyDescent="0.35">
      <c r="A57" s="13"/>
      <c r="B57" s="629"/>
      <c r="C57" s="630"/>
      <c r="D57" s="630"/>
      <c r="E57" s="630"/>
      <c r="F57" s="630"/>
      <c r="G57" s="630"/>
      <c r="H57" s="630"/>
      <c r="I57" s="630"/>
      <c r="J57" s="630"/>
      <c r="K57" s="630"/>
      <c r="L57" s="631"/>
      <c r="M57" s="173"/>
    </row>
    <row r="58" spans="1:16" s="3" customFormat="1" x14ac:dyDescent="0.35">
      <c r="A58" s="13"/>
      <c r="B58" s="629"/>
      <c r="C58" s="630"/>
      <c r="D58" s="630"/>
      <c r="E58" s="630"/>
      <c r="F58" s="630"/>
      <c r="G58" s="630"/>
      <c r="H58" s="630"/>
      <c r="I58" s="630"/>
      <c r="J58" s="630"/>
      <c r="K58" s="630"/>
      <c r="L58" s="631"/>
      <c r="M58" s="173"/>
    </row>
    <row r="59" spans="1:16" s="3" customFormat="1" x14ac:dyDescent="0.35">
      <c r="A59" s="13"/>
      <c r="B59" s="629"/>
      <c r="C59" s="630"/>
      <c r="D59" s="630"/>
      <c r="E59" s="630"/>
      <c r="F59" s="630"/>
      <c r="G59" s="630"/>
      <c r="H59" s="630"/>
      <c r="I59" s="630"/>
      <c r="J59" s="630"/>
      <c r="K59" s="630"/>
      <c r="L59" s="631"/>
      <c r="M59" s="173"/>
    </row>
    <row r="60" spans="1:16" s="3" customFormat="1" x14ac:dyDescent="0.35">
      <c r="A60" s="13"/>
      <c r="B60" s="629"/>
      <c r="C60" s="630"/>
      <c r="D60" s="630"/>
      <c r="E60" s="630"/>
      <c r="F60" s="630"/>
      <c r="G60" s="630"/>
      <c r="H60" s="630"/>
      <c r="I60" s="630"/>
      <c r="J60" s="630"/>
      <c r="K60" s="630"/>
      <c r="L60" s="631"/>
      <c r="M60" s="173"/>
    </row>
    <row r="61" spans="1:16" s="3" customFormat="1" x14ac:dyDescent="0.35">
      <c r="A61" s="13"/>
      <c r="B61" s="629"/>
      <c r="C61" s="630"/>
      <c r="D61" s="630"/>
      <c r="E61" s="630"/>
      <c r="F61" s="630"/>
      <c r="G61" s="630"/>
      <c r="H61" s="630"/>
      <c r="I61" s="630"/>
      <c r="J61" s="630"/>
      <c r="K61" s="630"/>
      <c r="L61" s="631"/>
      <c r="M61" s="173"/>
    </row>
    <row r="62" spans="1:16" s="3" customFormat="1" x14ac:dyDescent="0.35">
      <c r="A62" s="13"/>
      <c r="B62" s="629"/>
      <c r="C62" s="630"/>
      <c r="D62" s="630"/>
      <c r="E62" s="630"/>
      <c r="F62" s="630"/>
      <c r="G62" s="630"/>
      <c r="H62" s="630"/>
      <c r="I62" s="630"/>
      <c r="J62" s="630"/>
      <c r="K62" s="630"/>
      <c r="L62" s="631"/>
      <c r="M62" s="173"/>
    </row>
    <row r="63" spans="1:16" s="3" customFormat="1" x14ac:dyDescent="0.35">
      <c r="A63" s="13"/>
      <c r="B63" s="629"/>
      <c r="C63" s="630"/>
      <c r="D63" s="630"/>
      <c r="E63" s="630"/>
      <c r="F63" s="630"/>
      <c r="G63" s="630"/>
      <c r="H63" s="630"/>
      <c r="I63" s="630"/>
      <c r="J63" s="630"/>
      <c r="K63" s="630"/>
      <c r="L63" s="631"/>
      <c r="M63" s="173"/>
    </row>
    <row r="64" spans="1:16" s="3" customFormat="1" x14ac:dyDescent="0.35">
      <c r="A64" s="13"/>
      <c r="B64" s="629"/>
      <c r="C64" s="630"/>
      <c r="D64" s="630"/>
      <c r="E64" s="630"/>
      <c r="F64" s="630"/>
      <c r="G64" s="630"/>
      <c r="H64" s="630"/>
      <c r="I64" s="630"/>
      <c r="J64" s="630"/>
      <c r="K64" s="630"/>
      <c r="L64" s="631"/>
      <c r="M64" s="173"/>
    </row>
    <row r="65" spans="1:16" s="147" customFormat="1" x14ac:dyDescent="0.35">
      <c r="A65" s="277"/>
      <c r="B65" s="273"/>
      <c r="C65" s="274"/>
      <c r="D65" s="274"/>
      <c r="E65" s="274"/>
      <c r="F65" s="274"/>
      <c r="G65" s="274"/>
      <c r="H65" s="274"/>
      <c r="I65" s="274"/>
      <c r="J65" s="274"/>
      <c r="K65" s="274"/>
      <c r="L65" s="275"/>
    </row>
    <row r="66" spans="1:16" s="3" customFormat="1" x14ac:dyDescent="0.35">
      <c r="A66" s="12"/>
      <c r="B66" s="636" t="s">
        <v>26</v>
      </c>
      <c r="C66" s="637"/>
      <c r="D66" s="637"/>
      <c r="E66" s="637"/>
      <c r="F66" s="637"/>
      <c r="G66" s="637"/>
      <c r="H66" s="637"/>
      <c r="I66" s="637"/>
      <c r="J66" s="637"/>
      <c r="K66" s="637"/>
      <c r="L66" s="638"/>
      <c r="M66" s="286"/>
    </row>
    <row r="67" spans="1:16" s="147" customFormat="1" x14ac:dyDescent="0.35">
      <c r="A67" s="277"/>
      <c r="B67" s="241"/>
      <c r="C67" s="228"/>
      <c r="D67" s="228"/>
      <c r="E67" s="228"/>
      <c r="F67" s="228"/>
      <c r="G67" s="228"/>
      <c r="H67" s="228"/>
      <c r="I67" s="228"/>
      <c r="J67" s="228"/>
      <c r="K67" s="228"/>
      <c r="L67" s="229"/>
    </row>
    <row r="68" spans="1:16" s="147" customFormat="1" x14ac:dyDescent="0.35">
      <c r="A68" s="277"/>
      <c r="B68" s="539" t="str">
        <f>IF(Intro!$G$23="English",O68,P68)</f>
        <v>Describe how your firm determines the value of inventory. Provide any changes in the method of valuation or major write-downs of inventory that have occurred since January 1, 2022.</v>
      </c>
      <c r="C68" s="540"/>
      <c r="D68" s="540"/>
      <c r="E68" s="540"/>
      <c r="F68" s="540"/>
      <c r="G68" s="540"/>
      <c r="H68" s="540"/>
      <c r="I68" s="540"/>
      <c r="J68" s="540"/>
      <c r="K68" s="540"/>
      <c r="L68" s="541"/>
      <c r="O68" s="147"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2022.</v>
      </c>
      <c r="P68" s="147"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2022.</v>
      </c>
    </row>
    <row r="69" spans="1:16" s="147" customFormat="1" x14ac:dyDescent="0.35">
      <c r="A69" s="277"/>
      <c r="B69" s="539"/>
      <c r="C69" s="540"/>
      <c r="D69" s="540"/>
      <c r="E69" s="540"/>
      <c r="F69" s="540"/>
      <c r="G69" s="540"/>
      <c r="H69" s="540"/>
      <c r="I69" s="540"/>
      <c r="J69" s="540"/>
      <c r="K69" s="540"/>
      <c r="L69" s="541"/>
    </row>
    <row r="70" spans="1:16" s="147" customFormat="1" x14ac:dyDescent="0.35">
      <c r="A70" s="277"/>
      <c r="B70" s="241"/>
      <c r="C70" s="228"/>
      <c r="D70" s="228"/>
      <c r="E70" s="228"/>
      <c r="F70" s="228"/>
      <c r="G70" s="228"/>
      <c r="H70" s="228"/>
      <c r="I70" s="228"/>
      <c r="J70" s="228"/>
      <c r="K70" s="228"/>
      <c r="L70" s="229"/>
    </row>
    <row r="71" spans="1:16" s="3" customFormat="1" x14ac:dyDescent="0.35">
      <c r="A71" s="13"/>
      <c r="B71" s="629"/>
      <c r="C71" s="630"/>
      <c r="D71" s="630"/>
      <c r="E71" s="630"/>
      <c r="F71" s="630"/>
      <c r="G71" s="630"/>
      <c r="H71" s="630"/>
      <c r="I71" s="630"/>
      <c r="J71" s="630"/>
      <c r="K71" s="630"/>
      <c r="L71" s="631"/>
      <c r="M71" s="173"/>
    </row>
    <row r="72" spans="1:16" s="3" customFormat="1" x14ac:dyDescent="0.35">
      <c r="A72" s="13"/>
      <c r="B72" s="629"/>
      <c r="C72" s="630"/>
      <c r="D72" s="630"/>
      <c r="E72" s="630"/>
      <c r="F72" s="630"/>
      <c r="G72" s="630"/>
      <c r="H72" s="630"/>
      <c r="I72" s="630"/>
      <c r="J72" s="630"/>
      <c r="K72" s="630"/>
      <c r="L72" s="631"/>
      <c r="M72" s="173"/>
    </row>
    <row r="73" spans="1:16" s="3" customFormat="1" x14ac:dyDescent="0.35">
      <c r="A73" s="13"/>
      <c r="B73" s="629"/>
      <c r="C73" s="630"/>
      <c r="D73" s="630"/>
      <c r="E73" s="630"/>
      <c r="F73" s="630"/>
      <c r="G73" s="630"/>
      <c r="H73" s="630"/>
      <c r="I73" s="630"/>
      <c r="J73" s="630"/>
      <c r="K73" s="630"/>
      <c r="L73" s="631"/>
      <c r="M73" s="173"/>
    </row>
    <row r="74" spans="1:16" s="3" customFormat="1" x14ac:dyDescent="0.35">
      <c r="A74" s="13"/>
      <c r="B74" s="629"/>
      <c r="C74" s="630"/>
      <c r="D74" s="630"/>
      <c r="E74" s="630"/>
      <c r="F74" s="630"/>
      <c r="G74" s="630"/>
      <c r="H74" s="630"/>
      <c r="I74" s="630"/>
      <c r="J74" s="630"/>
      <c r="K74" s="630"/>
      <c r="L74" s="631"/>
      <c r="M74" s="173"/>
    </row>
    <row r="75" spans="1:16" s="3" customFormat="1" x14ac:dyDescent="0.35">
      <c r="A75" s="13"/>
      <c r="B75" s="629"/>
      <c r="C75" s="630"/>
      <c r="D75" s="630"/>
      <c r="E75" s="630"/>
      <c r="F75" s="630"/>
      <c r="G75" s="630"/>
      <c r="H75" s="630"/>
      <c r="I75" s="630"/>
      <c r="J75" s="630"/>
      <c r="K75" s="630"/>
      <c r="L75" s="631"/>
      <c r="M75" s="173"/>
    </row>
    <row r="76" spans="1:16" s="3" customFormat="1" x14ac:dyDescent="0.35">
      <c r="A76" s="13"/>
      <c r="B76" s="629"/>
      <c r="C76" s="630"/>
      <c r="D76" s="630"/>
      <c r="E76" s="630"/>
      <c r="F76" s="630"/>
      <c r="G76" s="630"/>
      <c r="H76" s="630"/>
      <c r="I76" s="630"/>
      <c r="J76" s="630"/>
      <c r="K76" s="630"/>
      <c r="L76" s="631"/>
      <c r="M76" s="173"/>
    </row>
    <row r="77" spans="1:16" s="3" customFormat="1" x14ac:dyDescent="0.35">
      <c r="A77" s="13"/>
      <c r="B77" s="629"/>
      <c r="C77" s="630"/>
      <c r="D77" s="630"/>
      <c r="E77" s="630"/>
      <c r="F77" s="630"/>
      <c r="G77" s="630"/>
      <c r="H77" s="630"/>
      <c r="I77" s="630"/>
      <c r="J77" s="630"/>
      <c r="K77" s="630"/>
      <c r="L77" s="631"/>
      <c r="M77" s="173"/>
    </row>
    <row r="78" spans="1:16" s="3" customFormat="1" x14ac:dyDescent="0.35">
      <c r="A78" s="13"/>
      <c r="B78" s="629"/>
      <c r="C78" s="630"/>
      <c r="D78" s="630"/>
      <c r="E78" s="630"/>
      <c r="F78" s="630"/>
      <c r="G78" s="630"/>
      <c r="H78" s="630"/>
      <c r="I78" s="630"/>
      <c r="J78" s="630"/>
      <c r="K78" s="630"/>
      <c r="L78" s="631"/>
      <c r="M78" s="173"/>
    </row>
    <row r="79" spans="1:16" s="147" customFormat="1" x14ac:dyDescent="0.35">
      <c r="A79" s="277"/>
      <c r="B79" s="273"/>
      <c r="C79" s="274"/>
      <c r="D79" s="274"/>
      <c r="E79" s="274"/>
      <c r="F79" s="274"/>
      <c r="G79" s="274"/>
      <c r="H79" s="274"/>
      <c r="I79" s="274"/>
      <c r="J79" s="274"/>
      <c r="K79" s="274"/>
      <c r="L79" s="275"/>
    </row>
    <row r="80" spans="1:16" s="3" customFormat="1" x14ac:dyDescent="0.35">
      <c r="A80" s="12"/>
      <c r="B80" s="636" t="s">
        <v>27</v>
      </c>
      <c r="C80" s="637"/>
      <c r="D80" s="637"/>
      <c r="E80" s="637"/>
      <c r="F80" s="637"/>
      <c r="G80" s="637"/>
      <c r="H80" s="637"/>
      <c r="I80" s="637"/>
      <c r="J80" s="637"/>
      <c r="K80" s="637"/>
      <c r="L80" s="638"/>
      <c r="M80" s="286"/>
    </row>
    <row r="81" spans="1:16" s="147" customFormat="1" x14ac:dyDescent="0.35">
      <c r="A81" s="277"/>
      <c r="B81" s="241"/>
      <c r="C81" s="228"/>
      <c r="D81" s="228"/>
      <c r="E81" s="228"/>
      <c r="F81" s="228"/>
      <c r="G81" s="228"/>
      <c r="H81" s="228"/>
      <c r="I81" s="228"/>
      <c r="J81" s="228"/>
      <c r="K81" s="228"/>
      <c r="L81" s="229"/>
    </row>
    <row r="82" spans="1:16" s="147" customFormat="1" x14ac:dyDescent="0.35">
      <c r="A82" s="277"/>
      <c r="B82" s="539" t="str">
        <f>IF(Intro!$G$23="English",O82,P82)</f>
        <v>Describe any changes in your firm’s inventory levels of the goods since January 1, 2022 and whether these changes impacted your firm’s ability to supply customers.</v>
      </c>
      <c r="C82" s="540"/>
      <c r="D82" s="540"/>
      <c r="E82" s="540"/>
      <c r="F82" s="540"/>
      <c r="G82" s="540"/>
      <c r="H82" s="540"/>
      <c r="I82" s="540"/>
      <c r="J82" s="540"/>
      <c r="K82" s="540"/>
      <c r="L82" s="541"/>
      <c r="O82" s="147" t="str">
        <f>"Describe any changes in your firm’s inventory levels of the goods since January 1, "&amp;Variables!B6&amp;" and whether these changes impacted your firm’s ability to supply customers."</f>
        <v>Describe any changes in your firm’s inventory levels of the goods since January 1, 2022 and whether these changes impacted your firm’s ability to supply customers.</v>
      </c>
      <c r="P82" s="147"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2022 et indiquez si ces changements ont eu une incidence quelconque sur la capacité de votre entreprise à fournir ses clients.</v>
      </c>
    </row>
    <row r="83" spans="1:16" s="147" customFormat="1" x14ac:dyDescent="0.35">
      <c r="A83" s="277"/>
      <c r="B83" s="539"/>
      <c r="C83" s="540"/>
      <c r="D83" s="540"/>
      <c r="E83" s="540"/>
      <c r="F83" s="540"/>
      <c r="G83" s="540"/>
      <c r="H83" s="540"/>
      <c r="I83" s="540"/>
      <c r="J83" s="540"/>
      <c r="K83" s="540"/>
      <c r="L83" s="541"/>
    </row>
    <row r="84" spans="1:16" s="147" customFormat="1" x14ac:dyDescent="0.35">
      <c r="A84" s="277"/>
      <c r="B84" s="241"/>
      <c r="C84" s="228"/>
      <c r="D84" s="228"/>
      <c r="E84" s="228"/>
      <c r="F84" s="228"/>
      <c r="G84" s="228"/>
      <c r="H84" s="228"/>
      <c r="I84" s="228"/>
      <c r="J84" s="228"/>
      <c r="K84" s="228"/>
      <c r="L84" s="229"/>
    </row>
    <row r="85" spans="1:16" s="3" customFormat="1" x14ac:dyDescent="0.35">
      <c r="A85" s="13"/>
      <c r="B85" s="629"/>
      <c r="C85" s="630"/>
      <c r="D85" s="630"/>
      <c r="E85" s="630"/>
      <c r="F85" s="630"/>
      <c r="G85" s="630"/>
      <c r="H85" s="630"/>
      <c r="I85" s="630"/>
      <c r="J85" s="630"/>
      <c r="K85" s="630"/>
      <c r="L85" s="631"/>
      <c r="M85" s="173"/>
    </row>
    <row r="86" spans="1:16" s="3" customFormat="1" x14ac:dyDescent="0.35">
      <c r="A86" s="13"/>
      <c r="B86" s="629"/>
      <c r="C86" s="630"/>
      <c r="D86" s="630"/>
      <c r="E86" s="630"/>
      <c r="F86" s="630"/>
      <c r="G86" s="630"/>
      <c r="H86" s="630"/>
      <c r="I86" s="630"/>
      <c r="J86" s="630"/>
      <c r="K86" s="630"/>
      <c r="L86" s="631"/>
      <c r="M86" s="173"/>
    </row>
    <row r="87" spans="1:16" s="3" customFormat="1" x14ac:dyDescent="0.35">
      <c r="A87" s="13"/>
      <c r="B87" s="629"/>
      <c r="C87" s="630"/>
      <c r="D87" s="630"/>
      <c r="E87" s="630"/>
      <c r="F87" s="630"/>
      <c r="G87" s="630"/>
      <c r="H87" s="630"/>
      <c r="I87" s="630"/>
      <c r="J87" s="630"/>
      <c r="K87" s="630"/>
      <c r="L87" s="631"/>
      <c r="M87" s="173"/>
    </row>
    <row r="88" spans="1:16" s="3" customFormat="1" x14ac:dyDescent="0.35">
      <c r="A88" s="13"/>
      <c r="B88" s="629"/>
      <c r="C88" s="630"/>
      <c r="D88" s="630"/>
      <c r="E88" s="630"/>
      <c r="F88" s="630"/>
      <c r="G88" s="630"/>
      <c r="H88" s="630"/>
      <c r="I88" s="630"/>
      <c r="J88" s="630"/>
      <c r="K88" s="630"/>
      <c r="L88" s="631"/>
      <c r="M88" s="173"/>
    </row>
    <row r="89" spans="1:16" s="3" customFormat="1" x14ac:dyDescent="0.35">
      <c r="A89" s="13"/>
      <c r="B89" s="629"/>
      <c r="C89" s="630"/>
      <c r="D89" s="630"/>
      <c r="E89" s="630"/>
      <c r="F89" s="630"/>
      <c r="G89" s="630"/>
      <c r="H89" s="630"/>
      <c r="I89" s="630"/>
      <c r="J89" s="630"/>
      <c r="K89" s="630"/>
      <c r="L89" s="631"/>
      <c r="M89" s="173"/>
    </row>
    <row r="90" spans="1:16" s="3" customFormat="1" x14ac:dyDescent="0.35">
      <c r="A90" s="13"/>
      <c r="B90" s="629"/>
      <c r="C90" s="630"/>
      <c r="D90" s="630"/>
      <c r="E90" s="630"/>
      <c r="F90" s="630"/>
      <c r="G90" s="630"/>
      <c r="H90" s="630"/>
      <c r="I90" s="630"/>
      <c r="J90" s="630"/>
      <c r="K90" s="630"/>
      <c r="L90" s="631"/>
      <c r="M90" s="173"/>
    </row>
    <row r="91" spans="1:16" s="3" customFormat="1" x14ac:dyDescent="0.35">
      <c r="A91" s="13"/>
      <c r="B91" s="629"/>
      <c r="C91" s="630"/>
      <c r="D91" s="630"/>
      <c r="E91" s="630"/>
      <c r="F91" s="630"/>
      <c r="G91" s="630"/>
      <c r="H91" s="630"/>
      <c r="I91" s="630"/>
      <c r="J91" s="630"/>
      <c r="K91" s="630"/>
      <c r="L91" s="631"/>
      <c r="M91" s="173"/>
    </row>
    <row r="92" spans="1:16" s="3" customFormat="1" x14ac:dyDescent="0.35">
      <c r="A92" s="13"/>
      <c r="B92" s="629"/>
      <c r="C92" s="630"/>
      <c r="D92" s="630"/>
      <c r="E92" s="630"/>
      <c r="F92" s="630"/>
      <c r="G92" s="630"/>
      <c r="H92" s="630"/>
      <c r="I92" s="630"/>
      <c r="J92" s="630"/>
      <c r="K92" s="630"/>
      <c r="L92" s="631"/>
      <c r="M92" s="173"/>
    </row>
    <row r="93" spans="1:16" s="147" customFormat="1" x14ac:dyDescent="0.35">
      <c r="A93" s="277"/>
      <c r="B93" s="273"/>
      <c r="C93" s="274"/>
      <c r="D93" s="274"/>
      <c r="E93" s="274"/>
      <c r="F93" s="274"/>
      <c r="G93" s="274"/>
      <c r="H93" s="274"/>
      <c r="I93" s="274"/>
      <c r="J93" s="274"/>
      <c r="K93" s="274"/>
      <c r="L93" s="275"/>
    </row>
    <row r="94" spans="1:16" s="3" customFormat="1" x14ac:dyDescent="0.35">
      <c r="A94" s="12"/>
      <c r="B94" s="636" t="s">
        <v>28</v>
      </c>
      <c r="C94" s="637"/>
      <c r="D94" s="637"/>
      <c r="E94" s="637"/>
      <c r="F94" s="637"/>
      <c r="G94" s="637"/>
      <c r="H94" s="637"/>
      <c r="I94" s="637"/>
      <c r="J94" s="637"/>
      <c r="K94" s="637"/>
      <c r="L94" s="638"/>
      <c r="M94" s="286"/>
    </row>
    <row r="95" spans="1:16" s="147" customFormat="1" x14ac:dyDescent="0.35">
      <c r="A95" s="277"/>
      <c r="B95" s="241"/>
      <c r="C95" s="228"/>
      <c r="D95" s="228"/>
      <c r="E95" s="228"/>
      <c r="F95" s="228"/>
      <c r="G95" s="228"/>
      <c r="H95" s="228"/>
      <c r="I95" s="228"/>
      <c r="J95" s="228"/>
      <c r="K95" s="228"/>
      <c r="L95" s="229"/>
    </row>
    <row r="96" spans="1:16" s="147" customFormat="1" x14ac:dyDescent="0.35">
      <c r="A96" s="277"/>
      <c r="B96" s="539" t="str">
        <f>IF(Intro!$G$23="English",O96,P96)</f>
        <v>Describe your firm’s plans to manage inventory levels in the next two years. Provide the rationale and assumptions underlying these strategies and objectives.</v>
      </c>
      <c r="C96" s="540"/>
      <c r="D96" s="540"/>
      <c r="E96" s="540"/>
      <c r="F96" s="540"/>
      <c r="G96" s="540"/>
      <c r="H96" s="540"/>
      <c r="I96" s="540"/>
      <c r="J96" s="540"/>
      <c r="K96" s="540"/>
      <c r="L96" s="541"/>
      <c r="O96" s="147" t="s">
        <v>543</v>
      </c>
      <c r="P96" s="147" t="s">
        <v>157</v>
      </c>
    </row>
    <row r="97" spans="1:16" s="147" customFormat="1" x14ac:dyDescent="0.35">
      <c r="A97" s="277"/>
      <c r="B97" s="539"/>
      <c r="C97" s="540"/>
      <c r="D97" s="540"/>
      <c r="E97" s="540"/>
      <c r="F97" s="540"/>
      <c r="G97" s="540"/>
      <c r="H97" s="540"/>
      <c r="I97" s="540"/>
      <c r="J97" s="540"/>
      <c r="K97" s="540"/>
      <c r="L97" s="541"/>
    </row>
    <row r="98" spans="1:16" s="147" customFormat="1" x14ac:dyDescent="0.35">
      <c r="A98" s="277"/>
      <c r="B98" s="241"/>
      <c r="C98" s="228"/>
      <c r="D98" s="228"/>
      <c r="E98" s="228"/>
      <c r="F98" s="228"/>
      <c r="G98" s="228"/>
      <c r="H98" s="228"/>
      <c r="I98" s="228"/>
      <c r="J98" s="228"/>
      <c r="K98" s="228"/>
      <c r="L98" s="229"/>
    </row>
    <row r="99" spans="1:16" s="3" customFormat="1" x14ac:dyDescent="0.35">
      <c r="A99" s="13"/>
      <c r="B99" s="629"/>
      <c r="C99" s="630"/>
      <c r="D99" s="630"/>
      <c r="E99" s="630"/>
      <c r="F99" s="630"/>
      <c r="G99" s="630"/>
      <c r="H99" s="630"/>
      <c r="I99" s="630"/>
      <c r="J99" s="630"/>
      <c r="K99" s="630"/>
      <c r="L99" s="631"/>
      <c r="M99" s="173"/>
    </row>
    <row r="100" spans="1:16" s="3" customFormat="1" x14ac:dyDescent="0.35">
      <c r="A100" s="13"/>
      <c r="B100" s="629"/>
      <c r="C100" s="630"/>
      <c r="D100" s="630"/>
      <c r="E100" s="630"/>
      <c r="F100" s="630"/>
      <c r="G100" s="630"/>
      <c r="H100" s="630"/>
      <c r="I100" s="630"/>
      <c r="J100" s="630"/>
      <c r="K100" s="630"/>
      <c r="L100" s="631"/>
      <c r="M100" s="173"/>
    </row>
    <row r="101" spans="1:16" s="3" customFormat="1" x14ac:dyDescent="0.35">
      <c r="A101" s="13"/>
      <c r="B101" s="629"/>
      <c r="C101" s="630"/>
      <c r="D101" s="630"/>
      <c r="E101" s="630"/>
      <c r="F101" s="630"/>
      <c r="G101" s="630"/>
      <c r="H101" s="630"/>
      <c r="I101" s="630"/>
      <c r="J101" s="630"/>
      <c r="K101" s="630"/>
      <c r="L101" s="631"/>
      <c r="M101" s="173"/>
    </row>
    <row r="102" spans="1:16" s="3" customFormat="1" x14ac:dyDescent="0.35">
      <c r="A102" s="13"/>
      <c r="B102" s="629"/>
      <c r="C102" s="630"/>
      <c r="D102" s="630"/>
      <c r="E102" s="630"/>
      <c r="F102" s="630"/>
      <c r="G102" s="630"/>
      <c r="H102" s="630"/>
      <c r="I102" s="630"/>
      <c r="J102" s="630"/>
      <c r="K102" s="630"/>
      <c r="L102" s="631"/>
      <c r="M102" s="173"/>
    </row>
    <row r="103" spans="1:16" s="3" customFormat="1" x14ac:dyDescent="0.35">
      <c r="A103" s="13"/>
      <c r="B103" s="629"/>
      <c r="C103" s="630"/>
      <c r="D103" s="630"/>
      <c r="E103" s="630"/>
      <c r="F103" s="630"/>
      <c r="G103" s="630"/>
      <c r="H103" s="630"/>
      <c r="I103" s="630"/>
      <c r="J103" s="630"/>
      <c r="K103" s="630"/>
      <c r="L103" s="631"/>
      <c r="M103" s="173"/>
    </row>
    <row r="104" spans="1:16" s="3" customFormat="1" x14ac:dyDescent="0.35">
      <c r="A104" s="13"/>
      <c r="B104" s="629"/>
      <c r="C104" s="630"/>
      <c r="D104" s="630"/>
      <c r="E104" s="630"/>
      <c r="F104" s="630"/>
      <c r="G104" s="630"/>
      <c r="H104" s="630"/>
      <c r="I104" s="630"/>
      <c r="J104" s="630"/>
      <c r="K104" s="630"/>
      <c r="L104" s="631"/>
      <c r="M104" s="173"/>
    </row>
    <row r="105" spans="1:16" s="3" customFormat="1" x14ac:dyDescent="0.35">
      <c r="A105" s="13"/>
      <c r="B105" s="629"/>
      <c r="C105" s="630"/>
      <c r="D105" s="630"/>
      <c r="E105" s="630"/>
      <c r="F105" s="630"/>
      <c r="G105" s="630"/>
      <c r="H105" s="630"/>
      <c r="I105" s="630"/>
      <c r="J105" s="630"/>
      <c r="K105" s="630"/>
      <c r="L105" s="631"/>
      <c r="M105" s="173"/>
    </row>
    <row r="106" spans="1:16" s="3" customFormat="1" x14ac:dyDescent="0.35">
      <c r="A106" s="13"/>
      <c r="B106" s="629"/>
      <c r="C106" s="630"/>
      <c r="D106" s="630"/>
      <c r="E106" s="630"/>
      <c r="F106" s="630"/>
      <c r="G106" s="630"/>
      <c r="H106" s="630"/>
      <c r="I106" s="630"/>
      <c r="J106" s="630"/>
      <c r="K106" s="630"/>
      <c r="L106" s="631"/>
      <c r="M106" s="173"/>
    </row>
    <row r="107" spans="1:16" s="147" customFormat="1" x14ac:dyDescent="0.35">
      <c r="A107" s="277"/>
      <c r="B107" s="273"/>
      <c r="C107" s="274"/>
      <c r="D107" s="274"/>
      <c r="E107" s="274"/>
      <c r="F107" s="274"/>
      <c r="G107" s="274"/>
      <c r="H107" s="274"/>
      <c r="I107" s="274"/>
      <c r="J107" s="274"/>
      <c r="K107" s="274"/>
      <c r="L107" s="275"/>
    </row>
    <row r="108" spans="1:16" s="3" customFormat="1" x14ac:dyDescent="0.35">
      <c r="A108" s="12"/>
      <c r="B108" s="636" t="s">
        <v>30</v>
      </c>
      <c r="C108" s="637"/>
      <c r="D108" s="637"/>
      <c r="E108" s="637"/>
      <c r="F108" s="637"/>
      <c r="G108" s="637"/>
      <c r="H108" s="637"/>
      <c r="I108" s="637"/>
      <c r="J108" s="637"/>
      <c r="K108" s="637"/>
      <c r="L108" s="638"/>
      <c r="M108" s="286"/>
    </row>
    <row r="109" spans="1:16" s="147" customFormat="1" x14ac:dyDescent="0.35">
      <c r="A109" s="277"/>
      <c r="B109" s="241"/>
      <c r="C109" s="228"/>
      <c r="D109" s="228"/>
      <c r="E109" s="228"/>
      <c r="F109" s="228"/>
      <c r="G109" s="228"/>
      <c r="H109" s="228"/>
      <c r="I109" s="228"/>
      <c r="J109" s="228"/>
      <c r="K109" s="228"/>
      <c r="L109" s="229"/>
    </row>
    <row r="110" spans="1:16" s="147" customFormat="1" x14ac:dyDescent="0.35">
      <c r="A110" s="277"/>
      <c r="B110" s="525" t="str">
        <f>IF(Intro!$G$23="English",O110,P110)</f>
        <v>Describe the method used to value your firm's sales to Canadian or foreign associated firms.</v>
      </c>
      <c r="C110" s="526"/>
      <c r="D110" s="526"/>
      <c r="E110" s="526"/>
      <c r="F110" s="526"/>
      <c r="G110" s="526"/>
      <c r="H110" s="526"/>
      <c r="I110" s="526"/>
      <c r="J110" s="526"/>
      <c r="K110" s="526"/>
      <c r="L110" s="527"/>
      <c r="O110" s="147" t="s">
        <v>118</v>
      </c>
      <c r="P110" s="21" t="s">
        <v>119</v>
      </c>
    </row>
    <row r="111" spans="1:16" s="147" customFormat="1" x14ac:dyDescent="0.35">
      <c r="A111" s="277"/>
      <c r="B111" s="241"/>
      <c r="C111" s="228"/>
      <c r="D111" s="228"/>
      <c r="E111" s="228"/>
      <c r="F111" s="228"/>
      <c r="G111" s="228"/>
      <c r="H111" s="228"/>
      <c r="I111" s="228"/>
      <c r="J111" s="228"/>
      <c r="K111" s="228"/>
      <c r="L111" s="229"/>
    </row>
    <row r="112" spans="1:16" s="3" customFormat="1" x14ac:dyDescent="0.35">
      <c r="A112" s="13"/>
      <c r="B112" s="629"/>
      <c r="C112" s="630"/>
      <c r="D112" s="630"/>
      <c r="E112" s="630"/>
      <c r="F112" s="630"/>
      <c r="G112" s="630"/>
      <c r="H112" s="630"/>
      <c r="I112" s="630"/>
      <c r="J112" s="630"/>
      <c r="K112" s="630"/>
      <c r="L112" s="631"/>
      <c r="M112" s="173"/>
    </row>
    <row r="113" spans="1:19" s="3" customFormat="1" x14ac:dyDescent="0.35">
      <c r="A113" s="13"/>
      <c r="B113" s="629"/>
      <c r="C113" s="630"/>
      <c r="D113" s="630"/>
      <c r="E113" s="630"/>
      <c r="F113" s="630"/>
      <c r="G113" s="630"/>
      <c r="H113" s="630"/>
      <c r="I113" s="630"/>
      <c r="J113" s="630"/>
      <c r="K113" s="630"/>
      <c r="L113" s="631"/>
      <c r="M113" s="173"/>
    </row>
    <row r="114" spans="1:19" s="3" customFormat="1" x14ac:dyDescent="0.35">
      <c r="A114" s="13"/>
      <c r="B114" s="629"/>
      <c r="C114" s="630"/>
      <c r="D114" s="630"/>
      <c r="E114" s="630"/>
      <c r="F114" s="630"/>
      <c r="G114" s="630"/>
      <c r="H114" s="630"/>
      <c r="I114" s="630"/>
      <c r="J114" s="630"/>
      <c r="K114" s="630"/>
      <c r="L114" s="631"/>
      <c r="M114" s="173"/>
    </row>
    <row r="115" spans="1:19" s="3" customFormat="1" x14ac:dyDescent="0.35">
      <c r="A115" s="13"/>
      <c r="B115" s="629"/>
      <c r="C115" s="630"/>
      <c r="D115" s="630"/>
      <c r="E115" s="630"/>
      <c r="F115" s="630"/>
      <c r="G115" s="630"/>
      <c r="H115" s="630"/>
      <c r="I115" s="630"/>
      <c r="J115" s="630"/>
      <c r="K115" s="630"/>
      <c r="L115" s="631"/>
      <c r="M115" s="173"/>
    </row>
    <row r="116" spans="1:19" s="3" customFormat="1" x14ac:dyDescent="0.35">
      <c r="A116" s="13"/>
      <c r="B116" s="629"/>
      <c r="C116" s="630"/>
      <c r="D116" s="630"/>
      <c r="E116" s="630"/>
      <c r="F116" s="630"/>
      <c r="G116" s="630"/>
      <c r="H116" s="630"/>
      <c r="I116" s="630"/>
      <c r="J116" s="630"/>
      <c r="K116" s="630"/>
      <c r="L116" s="631"/>
      <c r="M116" s="173"/>
    </row>
    <row r="117" spans="1:19" s="3" customFormat="1" x14ac:dyDescent="0.35">
      <c r="A117" s="13"/>
      <c r="B117" s="629"/>
      <c r="C117" s="630"/>
      <c r="D117" s="630"/>
      <c r="E117" s="630"/>
      <c r="F117" s="630"/>
      <c r="G117" s="630"/>
      <c r="H117" s="630"/>
      <c r="I117" s="630"/>
      <c r="J117" s="630"/>
      <c r="K117" s="630"/>
      <c r="L117" s="631"/>
      <c r="M117" s="173"/>
    </row>
    <row r="118" spans="1:19" s="3" customFormat="1" x14ac:dyDescent="0.35">
      <c r="A118" s="13"/>
      <c r="B118" s="629"/>
      <c r="C118" s="630"/>
      <c r="D118" s="630"/>
      <c r="E118" s="630"/>
      <c r="F118" s="630"/>
      <c r="G118" s="630"/>
      <c r="H118" s="630"/>
      <c r="I118" s="630"/>
      <c r="J118" s="630"/>
      <c r="K118" s="630"/>
      <c r="L118" s="631"/>
      <c r="M118" s="173"/>
    </row>
    <row r="119" spans="1:19" s="3" customFormat="1" x14ac:dyDescent="0.35">
      <c r="A119" s="13"/>
      <c r="B119" s="629"/>
      <c r="C119" s="630"/>
      <c r="D119" s="630"/>
      <c r="E119" s="630"/>
      <c r="F119" s="630"/>
      <c r="G119" s="630"/>
      <c r="H119" s="630"/>
      <c r="I119" s="630"/>
      <c r="J119" s="630"/>
      <c r="K119" s="630"/>
      <c r="L119" s="631"/>
      <c r="M119" s="173"/>
    </row>
    <row r="120" spans="1:19" s="147" customFormat="1" x14ac:dyDescent="0.35">
      <c r="A120" s="277"/>
      <c r="B120" s="273"/>
      <c r="C120" s="274"/>
      <c r="D120" s="274"/>
      <c r="E120" s="274"/>
      <c r="F120" s="274"/>
      <c r="G120" s="274"/>
      <c r="H120" s="274"/>
      <c r="I120" s="274"/>
      <c r="J120" s="274"/>
      <c r="K120" s="274"/>
      <c r="L120" s="275"/>
    </row>
    <row r="121" spans="1:19" s="40" customFormat="1" x14ac:dyDescent="0.35">
      <c r="A121" s="39"/>
      <c r="B121" s="773" t="s">
        <v>31</v>
      </c>
      <c r="C121" s="774"/>
      <c r="D121" s="774"/>
      <c r="E121" s="774"/>
      <c r="F121" s="774"/>
      <c r="G121" s="774"/>
      <c r="H121" s="774"/>
      <c r="I121" s="774"/>
      <c r="J121" s="774"/>
      <c r="K121" s="774"/>
      <c r="L121" s="775"/>
      <c r="M121" s="269"/>
    </row>
    <row r="122" spans="1:19" s="146" customFormat="1" x14ac:dyDescent="0.35">
      <c r="A122" s="39"/>
      <c r="B122" s="299"/>
      <c r="C122" s="300"/>
      <c r="D122" s="300"/>
      <c r="E122" s="300"/>
      <c r="F122" s="300"/>
      <c r="G122" s="300"/>
      <c r="H122" s="300"/>
      <c r="I122" s="300"/>
      <c r="J122" s="300"/>
      <c r="K122" s="300"/>
      <c r="L122" s="301"/>
    </row>
    <row r="123" spans="1:19" s="146" customFormat="1" x14ac:dyDescent="0.35">
      <c r="A123" s="39"/>
      <c r="B123" s="488" t="str">
        <f>IF(Intro!$G$23="English",O123,P123)</f>
        <v>Explain your firm’s method of calculating the prices of the goods to your customers. Include details related to any terms, discounts, allowances, rebates and incentives, price adjustments or other considerations offered to purchasers since January 1, 2022. If your firm uses price or discount lists, provide copies. Explain whether these pricing practices to your customers changed since January 1, 2022.</v>
      </c>
      <c r="C123" s="673"/>
      <c r="D123" s="673"/>
      <c r="E123" s="673"/>
      <c r="F123" s="673"/>
      <c r="G123" s="673"/>
      <c r="H123" s="673"/>
      <c r="I123" s="673"/>
      <c r="J123" s="673"/>
      <c r="K123" s="673"/>
      <c r="L123" s="490"/>
      <c r="O123" s="146"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2022. If your firm uses price or discount lists, provide copies. Explain whether these pricing practices to your customers changed since January 1, 2022.</v>
      </c>
      <c r="P123" s="146" t="str">
        <f>"Expliquez la façon dont votre entreprise calcule les prix des marchandises pour ses clients. Donnez les détails au sujet des modalités, rabais, réductions, remises, primes, ajustements de prix et autres mesures offerts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offerts aux acheteurs depuis le 1er janvier 2022. Si votre entreprise utilise des listes de prix ou de remises, fournissez-en des copies. Expliquez comment ces pratiques de fixation des prix ont changé depuis le 1er janvier 2022.</v>
      </c>
      <c r="Q123" s="158"/>
      <c r="R123" s="158"/>
      <c r="S123" s="158"/>
    </row>
    <row r="124" spans="1:19" s="146" customFormat="1" x14ac:dyDescent="0.35">
      <c r="A124" s="39"/>
      <c r="B124" s="488"/>
      <c r="C124" s="673"/>
      <c r="D124" s="673"/>
      <c r="E124" s="673"/>
      <c r="F124" s="673"/>
      <c r="G124" s="673"/>
      <c r="H124" s="673"/>
      <c r="I124" s="673"/>
      <c r="J124" s="673"/>
      <c r="K124" s="673"/>
      <c r="L124" s="490"/>
      <c r="Q124" s="158"/>
      <c r="R124" s="158"/>
      <c r="S124" s="158"/>
    </row>
    <row r="125" spans="1:19" s="146" customFormat="1" x14ac:dyDescent="0.35">
      <c r="A125" s="39"/>
      <c r="B125" s="488"/>
      <c r="C125" s="673"/>
      <c r="D125" s="673"/>
      <c r="E125" s="673"/>
      <c r="F125" s="673"/>
      <c r="G125" s="673"/>
      <c r="H125" s="673"/>
      <c r="I125" s="673"/>
      <c r="J125" s="673"/>
      <c r="K125" s="673"/>
      <c r="L125" s="490"/>
      <c r="Q125" s="158"/>
      <c r="R125" s="158"/>
      <c r="S125" s="158"/>
    </row>
    <row r="126" spans="1:19" s="146" customFormat="1" x14ac:dyDescent="0.35">
      <c r="A126" s="39"/>
      <c r="B126" s="299"/>
      <c r="C126" s="300"/>
      <c r="D126" s="300"/>
      <c r="E126" s="300"/>
      <c r="F126" s="300"/>
      <c r="G126" s="300"/>
      <c r="H126" s="300"/>
      <c r="I126" s="300"/>
      <c r="J126" s="300"/>
      <c r="K126" s="300"/>
      <c r="L126" s="301"/>
    </row>
    <row r="127" spans="1:19" s="40" customFormat="1" x14ac:dyDescent="0.35">
      <c r="A127" s="39"/>
      <c r="B127" s="765"/>
      <c r="C127" s="766"/>
      <c r="D127" s="766"/>
      <c r="E127" s="766"/>
      <c r="F127" s="766"/>
      <c r="G127" s="766"/>
      <c r="H127" s="766"/>
      <c r="I127" s="766"/>
      <c r="J127" s="766"/>
      <c r="K127" s="766"/>
      <c r="L127" s="767"/>
      <c r="M127" s="158"/>
    </row>
    <row r="128" spans="1:19" s="3" customFormat="1" x14ac:dyDescent="0.35">
      <c r="A128" s="13"/>
      <c r="B128" s="765"/>
      <c r="C128" s="766"/>
      <c r="D128" s="766"/>
      <c r="E128" s="766"/>
      <c r="F128" s="766"/>
      <c r="G128" s="766"/>
      <c r="H128" s="766"/>
      <c r="I128" s="766"/>
      <c r="J128" s="766"/>
      <c r="K128" s="766"/>
      <c r="L128" s="767"/>
      <c r="M128" s="173"/>
    </row>
    <row r="129" spans="1:16" s="3" customFormat="1" x14ac:dyDescent="0.35">
      <c r="A129" s="13"/>
      <c r="B129" s="765"/>
      <c r="C129" s="766"/>
      <c r="D129" s="766"/>
      <c r="E129" s="766"/>
      <c r="F129" s="766"/>
      <c r="G129" s="766"/>
      <c r="H129" s="766"/>
      <c r="I129" s="766"/>
      <c r="J129" s="766"/>
      <c r="K129" s="766"/>
      <c r="L129" s="767"/>
      <c r="M129" s="173"/>
    </row>
    <row r="130" spans="1:16" s="3" customFormat="1" x14ac:dyDescent="0.35">
      <c r="A130" s="13"/>
      <c r="B130" s="765"/>
      <c r="C130" s="766"/>
      <c r="D130" s="766"/>
      <c r="E130" s="766"/>
      <c r="F130" s="766"/>
      <c r="G130" s="766"/>
      <c r="H130" s="766"/>
      <c r="I130" s="766"/>
      <c r="J130" s="766"/>
      <c r="K130" s="766"/>
      <c r="L130" s="767"/>
      <c r="M130" s="173"/>
    </row>
    <row r="131" spans="1:16" s="40" customFormat="1" x14ac:dyDescent="0.35">
      <c r="A131" s="39"/>
      <c r="B131" s="765"/>
      <c r="C131" s="766"/>
      <c r="D131" s="766"/>
      <c r="E131" s="766"/>
      <c r="F131" s="766"/>
      <c r="G131" s="766"/>
      <c r="H131" s="766"/>
      <c r="I131" s="766"/>
      <c r="J131" s="766"/>
      <c r="K131" s="766"/>
      <c r="L131" s="767"/>
      <c r="M131" s="158"/>
    </row>
    <row r="132" spans="1:16" s="40" customFormat="1" x14ac:dyDescent="0.35">
      <c r="A132" s="39"/>
      <c r="B132" s="765"/>
      <c r="C132" s="766"/>
      <c r="D132" s="766"/>
      <c r="E132" s="766"/>
      <c r="F132" s="766"/>
      <c r="G132" s="766"/>
      <c r="H132" s="766"/>
      <c r="I132" s="766"/>
      <c r="J132" s="766"/>
      <c r="K132" s="766"/>
      <c r="L132" s="767"/>
      <c r="M132" s="158"/>
    </row>
    <row r="133" spans="1:16" s="40" customFormat="1" x14ac:dyDescent="0.35">
      <c r="A133" s="39"/>
      <c r="B133" s="765"/>
      <c r="C133" s="766"/>
      <c r="D133" s="766"/>
      <c r="E133" s="766"/>
      <c r="F133" s="766"/>
      <c r="G133" s="766"/>
      <c r="H133" s="766"/>
      <c r="I133" s="766"/>
      <c r="J133" s="766"/>
      <c r="K133" s="766"/>
      <c r="L133" s="767"/>
      <c r="M133" s="158"/>
    </row>
    <row r="134" spans="1:16" s="40" customFormat="1" x14ac:dyDescent="0.35">
      <c r="A134" s="39"/>
      <c r="B134" s="765"/>
      <c r="C134" s="766"/>
      <c r="D134" s="766"/>
      <c r="E134" s="766"/>
      <c r="F134" s="766"/>
      <c r="G134" s="766"/>
      <c r="H134" s="766"/>
      <c r="I134" s="766"/>
      <c r="J134" s="766"/>
      <c r="K134" s="766"/>
      <c r="L134" s="767"/>
      <c r="M134" s="158"/>
    </row>
    <row r="135" spans="1:16" s="146" customFormat="1" x14ac:dyDescent="0.35">
      <c r="A135" s="39"/>
      <c r="B135" s="302"/>
      <c r="C135" s="303"/>
      <c r="D135" s="303"/>
      <c r="E135" s="303"/>
      <c r="F135" s="303"/>
      <c r="G135" s="303"/>
      <c r="H135" s="303"/>
      <c r="I135" s="303"/>
      <c r="J135" s="303"/>
      <c r="K135" s="303"/>
      <c r="L135" s="304"/>
    </row>
    <row r="136" spans="1:16" s="3" customFormat="1" x14ac:dyDescent="0.35">
      <c r="A136" s="12"/>
      <c r="B136" s="636" t="s">
        <v>33</v>
      </c>
      <c r="C136" s="637"/>
      <c r="D136" s="637"/>
      <c r="E136" s="637"/>
      <c r="F136" s="637"/>
      <c r="G136" s="637"/>
      <c r="H136" s="637"/>
      <c r="I136" s="637"/>
      <c r="J136" s="637"/>
      <c r="K136" s="637"/>
      <c r="L136" s="638"/>
      <c r="M136" s="286"/>
    </row>
    <row r="137" spans="1:16" s="147" customFormat="1" x14ac:dyDescent="0.35">
      <c r="A137" s="277"/>
      <c r="B137" s="241"/>
      <c r="C137" s="228"/>
      <c r="D137" s="228"/>
      <c r="E137" s="228"/>
      <c r="F137" s="228"/>
      <c r="G137" s="228"/>
      <c r="H137" s="228"/>
      <c r="I137" s="228"/>
      <c r="J137" s="228"/>
      <c r="K137" s="228"/>
      <c r="L137" s="229"/>
    </row>
    <row r="138" spans="1:16" s="147" customFormat="1" x14ac:dyDescent="0.35">
      <c r="A138" s="277"/>
      <c r="B138" s="624" t="str">
        <f>IF(Intro!$G$23="English",O138,P138)</f>
        <v>Provide the proportion of your total net delivered selling value for sales in Canada reported in Question 1 that was represented by delivery costs.</v>
      </c>
      <c r="C138" s="625"/>
      <c r="D138" s="625"/>
      <c r="E138" s="625"/>
      <c r="F138" s="625"/>
      <c r="G138" s="625"/>
      <c r="H138" s="625"/>
      <c r="I138" s="625"/>
      <c r="J138" s="625"/>
      <c r="K138" s="625"/>
      <c r="L138" s="626"/>
      <c r="O138" s="147" t="s">
        <v>544</v>
      </c>
      <c r="P138" s="171" t="s">
        <v>545</v>
      </c>
    </row>
    <row r="139" spans="1:16" s="147" customFormat="1" x14ac:dyDescent="0.35">
      <c r="A139" s="277"/>
      <c r="B139" s="241"/>
      <c r="C139" s="228"/>
      <c r="D139" s="228"/>
      <c r="E139" s="228"/>
      <c r="F139" s="228"/>
      <c r="G139" s="228"/>
      <c r="H139" s="228"/>
      <c r="I139" s="228"/>
      <c r="J139" s="228"/>
      <c r="K139" s="228"/>
      <c r="L139" s="229"/>
    </row>
    <row r="140" spans="1:16" s="10" customFormat="1" x14ac:dyDescent="0.35">
      <c r="A140" s="12"/>
      <c r="B140" s="253"/>
      <c r="C140" s="254"/>
      <c r="D140" s="28"/>
      <c r="E140" s="768">
        <f>Variables!$B$6</f>
        <v>2022</v>
      </c>
      <c r="F140" s="768">
        <f>E140+1</f>
        <v>2023</v>
      </c>
      <c r="G140" s="768">
        <f>F140+1</f>
        <v>2024</v>
      </c>
      <c r="H140" s="768" t="str">
        <f>K49</f>
        <v>Jan-Sept 2024</v>
      </c>
      <c r="I140" s="768" t="str">
        <f>L49</f>
        <v>Jan-Sept 2025</v>
      </c>
      <c r="J140" s="280"/>
      <c r="K140" s="280"/>
      <c r="L140" s="281"/>
      <c r="O140" s="11"/>
    </row>
    <row r="141" spans="1:16" s="10" customFormat="1" x14ac:dyDescent="0.35">
      <c r="A141" s="12"/>
      <c r="B141" s="253"/>
      <c r="C141" s="254"/>
      <c r="D141" s="28"/>
      <c r="E141" s="769"/>
      <c r="F141" s="769"/>
      <c r="G141" s="769"/>
      <c r="H141" s="769"/>
      <c r="I141" s="769"/>
      <c r="J141" s="280"/>
      <c r="K141" s="280"/>
      <c r="L141" s="281"/>
      <c r="O141" s="11"/>
    </row>
    <row r="142" spans="1:16" s="147" customFormat="1" x14ac:dyDescent="0.35">
      <c r="A142" s="277"/>
      <c r="B142" s="632" t="str">
        <f>IF(Intro!$G$23="English",O142,P142)</f>
        <v>Delivery Cost</v>
      </c>
      <c r="C142" s="633"/>
      <c r="D142" s="198" t="s">
        <v>148</v>
      </c>
      <c r="E142" s="196"/>
      <c r="F142" s="196"/>
      <c r="G142" s="196"/>
      <c r="H142" s="196"/>
      <c r="I142" s="196"/>
      <c r="J142" s="280"/>
      <c r="K142" s="280"/>
      <c r="L142" s="281"/>
      <c r="O142" s="147" t="s">
        <v>155</v>
      </c>
      <c r="P142" s="147" t="s">
        <v>156</v>
      </c>
    </row>
    <row r="143" spans="1:16" s="147" customFormat="1" x14ac:dyDescent="0.35">
      <c r="A143" s="277"/>
      <c r="B143" s="241"/>
      <c r="C143" s="228"/>
      <c r="D143" s="228"/>
      <c r="E143" s="228"/>
      <c r="F143" s="228"/>
      <c r="G143" s="228"/>
      <c r="H143" s="228"/>
      <c r="I143" s="228"/>
      <c r="J143" s="228"/>
      <c r="K143" s="228"/>
      <c r="L143" s="229"/>
    </row>
    <row r="144" spans="1:16" s="147" customFormat="1" x14ac:dyDescent="0.35">
      <c r="A144" s="277"/>
      <c r="B144" s="624" t="str">
        <f>IF(Intro!$G$23="English",O144,P144)</f>
        <v>If the proportion changed between January 1, 2022 and Sep 30, 2025, explain why.</v>
      </c>
      <c r="C144" s="625"/>
      <c r="D144" s="625"/>
      <c r="E144" s="625"/>
      <c r="F144" s="625"/>
      <c r="G144" s="625"/>
      <c r="H144" s="625"/>
      <c r="I144" s="625"/>
      <c r="J144" s="625"/>
      <c r="K144" s="625"/>
      <c r="L144" s="626"/>
      <c r="O144" s="147" t="str">
        <f>"If the proportion changed between January 1, "&amp;Variables!B6&amp;" and "&amp;Variables!B7&amp;", "&amp;Variables!B8&amp;", explain why."</f>
        <v>If the proportion changed between January 1, 2022 and Sep 30, 2025, explain why.</v>
      </c>
      <c r="P144" s="147" t="str">
        <f>"Si la proportion a changé du 1er janvier "&amp;Variables!B6&amp;" au "&amp;Variables!C7&amp;" "&amp;Variables!C8&amp;", expliquez pourquoi."</f>
        <v>Si la proportion a changé du 1er janvier 2022 au 30 sept 2025, expliquez pourquoi.</v>
      </c>
    </row>
    <row r="145" spans="1:16" s="147" customFormat="1" x14ac:dyDescent="0.35">
      <c r="A145" s="277"/>
      <c r="B145" s="241"/>
      <c r="C145" s="228"/>
      <c r="D145" s="228"/>
      <c r="E145" s="228"/>
      <c r="F145" s="228"/>
      <c r="G145" s="228"/>
      <c r="H145" s="228"/>
      <c r="I145" s="228"/>
      <c r="J145" s="228"/>
      <c r="K145" s="228"/>
      <c r="L145" s="229"/>
    </row>
    <row r="146" spans="1:16" s="3" customFormat="1" x14ac:dyDescent="0.35">
      <c r="A146" s="13"/>
      <c r="B146" s="629"/>
      <c r="C146" s="630"/>
      <c r="D146" s="630"/>
      <c r="E146" s="630"/>
      <c r="F146" s="630"/>
      <c r="G146" s="630"/>
      <c r="H146" s="630"/>
      <c r="I146" s="630"/>
      <c r="J146" s="630"/>
      <c r="K146" s="630"/>
      <c r="L146" s="631"/>
      <c r="M146" s="173"/>
    </row>
    <row r="147" spans="1:16" s="3" customFormat="1" x14ac:dyDescent="0.35">
      <c r="A147" s="13"/>
      <c r="B147" s="629"/>
      <c r="C147" s="630"/>
      <c r="D147" s="630"/>
      <c r="E147" s="630"/>
      <c r="F147" s="630"/>
      <c r="G147" s="630"/>
      <c r="H147" s="630"/>
      <c r="I147" s="630"/>
      <c r="J147" s="630"/>
      <c r="K147" s="630"/>
      <c r="L147" s="631"/>
      <c r="M147" s="173"/>
    </row>
    <row r="148" spans="1:16" s="3" customFormat="1" x14ac:dyDescent="0.35">
      <c r="A148" s="13"/>
      <c r="B148" s="629"/>
      <c r="C148" s="630"/>
      <c r="D148" s="630"/>
      <c r="E148" s="630"/>
      <c r="F148" s="630"/>
      <c r="G148" s="630"/>
      <c r="H148" s="630"/>
      <c r="I148" s="630"/>
      <c r="J148" s="630"/>
      <c r="K148" s="630"/>
      <c r="L148" s="631"/>
      <c r="M148" s="173"/>
    </row>
    <row r="149" spans="1:16" s="3" customFormat="1" x14ac:dyDescent="0.35">
      <c r="A149" s="13"/>
      <c r="B149" s="629"/>
      <c r="C149" s="630"/>
      <c r="D149" s="630"/>
      <c r="E149" s="630"/>
      <c r="F149" s="630"/>
      <c r="G149" s="630"/>
      <c r="H149" s="630"/>
      <c r="I149" s="630"/>
      <c r="J149" s="630"/>
      <c r="K149" s="630"/>
      <c r="L149" s="631"/>
      <c r="M149" s="173"/>
    </row>
    <row r="150" spans="1:16" s="3" customFormat="1" x14ac:dyDescent="0.35">
      <c r="A150" s="13"/>
      <c r="B150" s="629"/>
      <c r="C150" s="630"/>
      <c r="D150" s="630"/>
      <c r="E150" s="630"/>
      <c r="F150" s="630"/>
      <c r="G150" s="630"/>
      <c r="H150" s="630"/>
      <c r="I150" s="630"/>
      <c r="J150" s="630"/>
      <c r="K150" s="630"/>
      <c r="L150" s="631"/>
      <c r="M150" s="173"/>
    </row>
    <row r="151" spans="1:16" s="3" customFormat="1" x14ac:dyDescent="0.35">
      <c r="A151" s="13"/>
      <c r="B151" s="629"/>
      <c r="C151" s="630"/>
      <c r="D151" s="630"/>
      <c r="E151" s="630"/>
      <c r="F151" s="630"/>
      <c r="G151" s="630"/>
      <c r="H151" s="630"/>
      <c r="I151" s="630"/>
      <c r="J151" s="630"/>
      <c r="K151" s="630"/>
      <c r="L151" s="631"/>
      <c r="M151" s="173"/>
    </row>
    <row r="152" spans="1:16" s="3" customFormat="1" x14ac:dyDescent="0.35">
      <c r="A152" s="13"/>
      <c r="B152" s="629"/>
      <c r="C152" s="630"/>
      <c r="D152" s="630"/>
      <c r="E152" s="630"/>
      <c r="F152" s="630"/>
      <c r="G152" s="630"/>
      <c r="H152" s="630"/>
      <c r="I152" s="630"/>
      <c r="J152" s="630"/>
      <c r="K152" s="630"/>
      <c r="L152" s="631"/>
      <c r="M152" s="173"/>
    </row>
    <row r="153" spans="1:16" s="3" customFormat="1" x14ac:dyDescent="0.35">
      <c r="A153" s="13"/>
      <c r="B153" s="629"/>
      <c r="C153" s="630"/>
      <c r="D153" s="630"/>
      <c r="E153" s="630"/>
      <c r="F153" s="630"/>
      <c r="G153" s="630"/>
      <c r="H153" s="630"/>
      <c r="I153" s="630"/>
      <c r="J153" s="630"/>
      <c r="K153" s="630"/>
      <c r="L153" s="631"/>
      <c r="M153" s="173"/>
    </row>
    <row r="154" spans="1:16" s="147" customFormat="1" x14ac:dyDescent="0.35">
      <c r="A154" s="277"/>
      <c r="B154" s="273"/>
      <c r="C154" s="274"/>
      <c r="D154" s="274"/>
      <c r="E154" s="274"/>
      <c r="F154" s="274"/>
      <c r="G154" s="274"/>
      <c r="H154" s="274"/>
      <c r="I154" s="274"/>
      <c r="J154" s="274"/>
      <c r="K154" s="274"/>
      <c r="L154" s="275"/>
    </row>
    <row r="155" spans="1:16" s="3" customFormat="1" x14ac:dyDescent="0.35">
      <c r="A155" s="12"/>
      <c r="B155" s="678" t="s">
        <v>34</v>
      </c>
      <c r="C155" s="679"/>
      <c r="D155" s="679"/>
      <c r="E155" s="679"/>
      <c r="F155" s="679"/>
      <c r="G155" s="679"/>
      <c r="H155" s="679"/>
      <c r="I155" s="679"/>
      <c r="J155" s="679"/>
      <c r="K155" s="679"/>
      <c r="L155" s="680"/>
      <c r="M155" s="286"/>
    </row>
    <row r="156" spans="1:16" s="147" customFormat="1" x14ac:dyDescent="0.35">
      <c r="A156" s="277"/>
      <c r="B156" s="241"/>
      <c r="C156" s="228"/>
      <c r="D156" s="228"/>
      <c r="E156" s="228"/>
      <c r="F156" s="228"/>
      <c r="G156" s="228"/>
      <c r="H156" s="228"/>
      <c r="I156" s="228"/>
      <c r="J156" s="228"/>
      <c r="K156" s="228"/>
      <c r="L156" s="229"/>
    </row>
    <row r="157" spans="1:16" s="147" customFormat="1" x14ac:dyDescent="0.35">
      <c r="A157" s="277"/>
      <c r="B157" s="624" t="str">
        <f>IF(Intro!$G$23="English",O157,P157)</f>
        <v>Provide your firm’s strategies and objectives for the next two years with respect to the domestic sales of domestic production of the goods. Provide the rationale and assumptions underlying these strategies and objectives.</v>
      </c>
      <c r="C157" s="625"/>
      <c r="D157" s="625"/>
      <c r="E157" s="625"/>
      <c r="F157" s="625"/>
      <c r="G157" s="625"/>
      <c r="H157" s="625"/>
      <c r="I157" s="625"/>
      <c r="J157" s="625"/>
      <c r="K157" s="625"/>
      <c r="L157" s="626"/>
      <c r="O157" s="147" t="s">
        <v>158</v>
      </c>
      <c r="P157" s="147" t="s">
        <v>159</v>
      </c>
    </row>
    <row r="158" spans="1:16" s="147" customFormat="1" x14ac:dyDescent="0.35">
      <c r="A158" s="277"/>
      <c r="B158" s="624"/>
      <c r="C158" s="625"/>
      <c r="D158" s="625"/>
      <c r="E158" s="625"/>
      <c r="F158" s="625"/>
      <c r="G158" s="625"/>
      <c r="H158" s="625"/>
      <c r="I158" s="625"/>
      <c r="J158" s="625"/>
      <c r="K158" s="625"/>
      <c r="L158" s="626"/>
    </row>
    <row r="159" spans="1:16" s="147" customFormat="1" x14ac:dyDescent="0.35">
      <c r="A159" s="277"/>
      <c r="B159" s="241"/>
      <c r="C159" s="228"/>
      <c r="D159" s="228"/>
      <c r="E159" s="228"/>
      <c r="F159" s="228"/>
      <c r="G159" s="228"/>
      <c r="H159" s="228"/>
      <c r="I159" s="228"/>
      <c r="J159" s="228"/>
      <c r="K159" s="228"/>
      <c r="L159" s="229"/>
    </row>
    <row r="160" spans="1:16" s="3" customFormat="1" x14ac:dyDescent="0.35">
      <c r="A160" s="13"/>
      <c r="B160" s="629"/>
      <c r="C160" s="630"/>
      <c r="D160" s="630"/>
      <c r="E160" s="630"/>
      <c r="F160" s="630"/>
      <c r="G160" s="630"/>
      <c r="H160" s="630"/>
      <c r="I160" s="630"/>
      <c r="J160" s="630"/>
      <c r="K160" s="630"/>
      <c r="L160" s="631"/>
      <c r="M160" s="173"/>
    </row>
    <row r="161" spans="1:16" s="3" customFormat="1" x14ac:dyDescent="0.35">
      <c r="A161" s="13"/>
      <c r="B161" s="629"/>
      <c r="C161" s="630"/>
      <c r="D161" s="630"/>
      <c r="E161" s="630"/>
      <c r="F161" s="630"/>
      <c r="G161" s="630"/>
      <c r="H161" s="630"/>
      <c r="I161" s="630"/>
      <c r="J161" s="630"/>
      <c r="K161" s="630"/>
      <c r="L161" s="631"/>
      <c r="M161" s="173"/>
    </row>
    <row r="162" spans="1:16" s="3" customFormat="1" x14ac:dyDescent="0.35">
      <c r="A162" s="13"/>
      <c r="B162" s="629"/>
      <c r="C162" s="630"/>
      <c r="D162" s="630"/>
      <c r="E162" s="630"/>
      <c r="F162" s="630"/>
      <c r="G162" s="630"/>
      <c r="H162" s="630"/>
      <c r="I162" s="630"/>
      <c r="J162" s="630"/>
      <c r="K162" s="630"/>
      <c r="L162" s="631"/>
      <c r="M162" s="173"/>
    </row>
    <row r="163" spans="1:16" s="3" customFormat="1" x14ac:dyDescent="0.35">
      <c r="A163" s="13"/>
      <c r="B163" s="629"/>
      <c r="C163" s="630"/>
      <c r="D163" s="630"/>
      <c r="E163" s="630"/>
      <c r="F163" s="630"/>
      <c r="G163" s="630"/>
      <c r="H163" s="630"/>
      <c r="I163" s="630"/>
      <c r="J163" s="630"/>
      <c r="K163" s="630"/>
      <c r="L163" s="631"/>
      <c r="M163" s="173"/>
    </row>
    <row r="164" spans="1:16" s="3" customFormat="1" x14ac:dyDescent="0.35">
      <c r="A164" s="13"/>
      <c r="B164" s="629"/>
      <c r="C164" s="630"/>
      <c r="D164" s="630"/>
      <c r="E164" s="630"/>
      <c r="F164" s="630"/>
      <c r="G164" s="630"/>
      <c r="H164" s="630"/>
      <c r="I164" s="630"/>
      <c r="J164" s="630"/>
      <c r="K164" s="630"/>
      <c r="L164" s="631"/>
      <c r="M164" s="173"/>
    </row>
    <row r="165" spans="1:16" s="3" customFormat="1" x14ac:dyDescent="0.35">
      <c r="A165" s="13"/>
      <c r="B165" s="629"/>
      <c r="C165" s="630"/>
      <c r="D165" s="630"/>
      <c r="E165" s="630"/>
      <c r="F165" s="630"/>
      <c r="G165" s="630"/>
      <c r="H165" s="630"/>
      <c r="I165" s="630"/>
      <c r="J165" s="630"/>
      <c r="K165" s="630"/>
      <c r="L165" s="631"/>
      <c r="M165" s="173"/>
    </row>
    <row r="166" spans="1:16" s="3" customFormat="1" x14ac:dyDescent="0.35">
      <c r="A166" s="13"/>
      <c r="B166" s="629"/>
      <c r="C166" s="630"/>
      <c r="D166" s="630"/>
      <c r="E166" s="630"/>
      <c r="F166" s="630"/>
      <c r="G166" s="630"/>
      <c r="H166" s="630"/>
      <c r="I166" s="630"/>
      <c r="J166" s="630"/>
      <c r="K166" s="630"/>
      <c r="L166" s="631"/>
      <c r="M166" s="173"/>
    </row>
    <row r="167" spans="1:16" s="3" customFormat="1" x14ac:dyDescent="0.35">
      <c r="A167" s="13"/>
      <c r="B167" s="629"/>
      <c r="C167" s="630"/>
      <c r="D167" s="630"/>
      <c r="E167" s="630"/>
      <c r="F167" s="630"/>
      <c r="G167" s="630"/>
      <c r="H167" s="630"/>
      <c r="I167" s="630"/>
      <c r="J167" s="630"/>
      <c r="K167" s="630"/>
      <c r="L167" s="631"/>
      <c r="M167" s="173"/>
    </row>
    <row r="168" spans="1:16" s="147" customFormat="1" x14ac:dyDescent="0.35">
      <c r="A168" s="277"/>
      <c r="B168" s="273"/>
      <c r="C168" s="274"/>
      <c r="D168" s="274"/>
      <c r="E168" s="274"/>
      <c r="F168" s="274"/>
      <c r="G168" s="274"/>
      <c r="H168" s="274"/>
      <c r="I168" s="274"/>
      <c r="J168" s="274"/>
      <c r="K168" s="274"/>
      <c r="L168" s="275"/>
    </row>
    <row r="169" spans="1:16" s="3" customFormat="1" x14ac:dyDescent="0.35">
      <c r="A169" s="12"/>
      <c r="B169" s="678" t="s">
        <v>35</v>
      </c>
      <c r="C169" s="679"/>
      <c r="D169" s="679"/>
      <c r="E169" s="679"/>
      <c r="F169" s="679"/>
      <c r="G169" s="679"/>
      <c r="H169" s="679"/>
      <c r="I169" s="679"/>
      <c r="J169" s="679"/>
      <c r="K169" s="679"/>
      <c r="L169" s="680"/>
      <c r="M169" s="286"/>
    </row>
    <row r="170" spans="1:16" s="147" customFormat="1" x14ac:dyDescent="0.35">
      <c r="A170" s="277"/>
      <c r="B170" s="241"/>
      <c r="C170" s="228"/>
      <c r="D170" s="228"/>
      <c r="E170" s="228"/>
      <c r="F170" s="228"/>
      <c r="G170" s="228"/>
      <c r="H170" s="228"/>
      <c r="I170" s="228"/>
      <c r="J170" s="228"/>
      <c r="K170" s="228"/>
      <c r="L170" s="229"/>
    </row>
    <row r="171" spans="1:16" s="147" customFormat="1" x14ac:dyDescent="0.35">
      <c r="A171" s="277"/>
      <c r="B171" s="650" t="str">
        <f>IF(Intro!$G$23="English",O171,P171)</f>
        <v>Provide your firm’s strategies and objectives for the next two years with respect to the pricing of the goods. Provide the rationale and assumptions underlying these strategies and objectives.</v>
      </c>
      <c r="C171" s="651"/>
      <c r="D171" s="651"/>
      <c r="E171" s="651"/>
      <c r="F171" s="651"/>
      <c r="G171" s="651"/>
      <c r="H171" s="651"/>
      <c r="I171" s="651"/>
      <c r="J171" s="651"/>
      <c r="K171" s="651"/>
      <c r="L171" s="652"/>
      <c r="O171" s="147" t="s">
        <v>303</v>
      </c>
      <c r="P171" s="147" t="s">
        <v>162</v>
      </c>
    </row>
    <row r="172" spans="1:16" s="147" customFormat="1" x14ac:dyDescent="0.35">
      <c r="A172" s="277"/>
      <c r="B172" s="650"/>
      <c r="C172" s="651"/>
      <c r="D172" s="651"/>
      <c r="E172" s="651"/>
      <c r="F172" s="651"/>
      <c r="G172" s="651"/>
      <c r="H172" s="651"/>
      <c r="I172" s="651"/>
      <c r="J172" s="651"/>
      <c r="K172" s="651"/>
      <c r="L172" s="652"/>
    </row>
    <row r="173" spans="1:16" s="147" customFormat="1" x14ac:dyDescent="0.35">
      <c r="A173" s="277"/>
      <c r="B173" s="241"/>
      <c r="C173" s="228"/>
      <c r="D173" s="228"/>
      <c r="E173" s="228"/>
      <c r="F173" s="228"/>
      <c r="G173" s="228"/>
      <c r="H173" s="228"/>
      <c r="I173" s="228"/>
      <c r="J173" s="228"/>
      <c r="K173" s="228"/>
      <c r="L173" s="229"/>
    </row>
    <row r="174" spans="1:16" s="3" customFormat="1" x14ac:dyDescent="0.35">
      <c r="A174" s="13"/>
      <c r="B174" s="629"/>
      <c r="C174" s="630"/>
      <c r="D174" s="630"/>
      <c r="E174" s="630"/>
      <c r="F174" s="630"/>
      <c r="G174" s="630"/>
      <c r="H174" s="630"/>
      <c r="I174" s="630"/>
      <c r="J174" s="630"/>
      <c r="K174" s="630"/>
      <c r="L174" s="631"/>
      <c r="M174" s="173"/>
    </row>
    <row r="175" spans="1:16" s="3" customFormat="1" x14ac:dyDescent="0.35">
      <c r="A175" s="13"/>
      <c r="B175" s="629"/>
      <c r="C175" s="630"/>
      <c r="D175" s="630"/>
      <c r="E175" s="630"/>
      <c r="F175" s="630"/>
      <c r="G175" s="630"/>
      <c r="H175" s="630"/>
      <c r="I175" s="630"/>
      <c r="J175" s="630"/>
      <c r="K175" s="630"/>
      <c r="L175" s="631"/>
      <c r="M175" s="173"/>
    </row>
    <row r="176" spans="1:16" s="3" customFormat="1" x14ac:dyDescent="0.35">
      <c r="A176" s="13"/>
      <c r="B176" s="629"/>
      <c r="C176" s="630"/>
      <c r="D176" s="630"/>
      <c r="E176" s="630"/>
      <c r="F176" s="630"/>
      <c r="G176" s="630"/>
      <c r="H176" s="630"/>
      <c r="I176" s="630"/>
      <c r="J176" s="630"/>
      <c r="K176" s="630"/>
      <c r="L176" s="631"/>
      <c r="M176" s="173"/>
    </row>
    <row r="177" spans="1:16" s="3" customFormat="1" x14ac:dyDescent="0.35">
      <c r="A177" s="13"/>
      <c r="B177" s="629"/>
      <c r="C177" s="630"/>
      <c r="D177" s="630"/>
      <c r="E177" s="630"/>
      <c r="F177" s="630"/>
      <c r="G177" s="630"/>
      <c r="H177" s="630"/>
      <c r="I177" s="630"/>
      <c r="J177" s="630"/>
      <c r="K177" s="630"/>
      <c r="L177" s="631"/>
      <c r="M177" s="173"/>
    </row>
    <row r="178" spans="1:16" s="3" customFormat="1" x14ac:dyDescent="0.35">
      <c r="A178" s="13"/>
      <c r="B178" s="629"/>
      <c r="C178" s="630"/>
      <c r="D178" s="630"/>
      <c r="E178" s="630"/>
      <c r="F178" s="630"/>
      <c r="G178" s="630"/>
      <c r="H178" s="630"/>
      <c r="I178" s="630"/>
      <c r="J178" s="630"/>
      <c r="K178" s="630"/>
      <c r="L178" s="631"/>
      <c r="M178" s="173"/>
    </row>
    <row r="179" spans="1:16" s="3" customFormat="1" x14ac:dyDescent="0.35">
      <c r="A179" s="13"/>
      <c r="B179" s="629"/>
      <c r="C179" s="630"/>
      <c r="D179" s="630"/>
      <c r="E179" s="630"/>
      <c r="F179" s="630"/>
      <c r="G179" s="630"/>
      <c r="H179" s="630"/>
      <c r="I179" s="630"/>
      <c r="J179" s="630"/>
      <c r="K179" s="630"/>
      <c r="L179" s="631"/>
      <c r="M179" s="173"/>
    </row>
    <row r="180" spans="1:16" s="3" customFormat="1" x14ac:dyDescent="0.35">
      <c r="A180" s="13"/>
      <c r="B180" s="629"/>
      <c r="C180" s="630"/>
      <c r="D180" s="630"/>
      <c r="E180" s="630"/>
      <c r="F180" s="630"/>
      <c r="G180" s="630"/>
      <c r="H180" s="630"/>
      <c r="I180" s="630"/>
      <c r="J180" s="630"/>
      <c r="K180" s="630"/>
      <c r="L180" s="631"/>
      <c r="M180" s="173"/>
    </row>
    <row r="181" spans="1:16" s="3" customFormat="1" x14ac:dyDescent="0.35">
      <c r="A181" s="13"/>
      <c r="B181" s="629"/>
      <c r="C181" s="630"/>
      <c r="D181" s="630"/>
      <c r="E181" s="630"/>
      <c r="F181" s="630"/>
      <c r="G181" s="630"/>
      <c r="H181" s="630"/>
      <c r="I181" s="630"/>
      <c r="J181" s="630"/>
      <c r="K181" s="630"/>
      <c r="L181" s="631"/>
      <c r="M181" s="173"/>
    </row>
    <row r="182" spans="1:16" s="147" customFormat="1" x14ac:dyDescent="0.35">
      <c r="A182" s="277"/>
      <c r="B182" s="273"/>
      <c r="C182" s="274"/>
      <c r="D182" s="274"/>
      <c r="E182" s="274"/>
      <c r="F182" s="274"/>
      <c r="G182" s="274"/>
      <c r="H182" s="274"/>
      <c r="I182" s="274"/>
      <c r="J182" s="274"/>
      <c r="K182" s="274"/>
      <c r="L182" s="275"/>
    </row>
    <row r="183" spans="1:16" s="3" customFormat="1" x14ac:dyDescent="0.35">
      <c r="A183" s="12"/>
      <c r="B183" s="678" t="s">
        <v>36</v>
      </c>
      <c r="C183" s="679"/>
      <c r="D183" s="679"/>
      <c r="E183" s="679"/>
      <c r="F183" s="679"/>
      <c r="G183" s="679"/>
      <c r="H183" s="679"/>
      <c r="I183" s="679"/>
      <c r="J183" s="679"/>
      <c r="K183" s="679"/>
      <c r="L183" s="680"/>
      <c r="M183" s="286"/>
    </row>
    <row r="184" spans="1:16" s="147" customFormat="1" x14ac:dyDescent="0.35">
      <c r="A184" s="277"/>
      <c r="B184" s="241"/>
      <c r="C184" s="228"/>
      <c r="D184" s="228"/>
      <c r="E184" s="228"/>
      <c r="F184" s="228"/>
      <c r="G184" s="228"/>
      <c r="H184" s="228"/>
      <c r="I184" s="228"/>
      <c r="J184" s="228"/>
      <c r="K184" s="228"/>
      <c r="L184" s="229"/>
    </row>
    <row r="185" spans="1:16" s="147" customFormat="1" x14ac:dyDescent="0.35">
      <c r="A185" s="277"/>
      <c r="B185" s="650" t="str">
        <f>IF(Intro!$G$23="English",O185,P185)</f>
        <v>Provide your firm’s strategies and objectives for the next two years with respect to the export sales of the goods. Provide the rationale and assumptions underlying these strategies and objectives.</v>
      </c>
      <c r="C185" s="651"/>
      <c r="D185" s="651"/>
      <c r="E185" s="651"/>
      <c r="F185" s="651"/>
      <c r="G185" s="651"/>
      <c r="H185" s="651"/>
      <c r="I185" s="651"/>
      <c r="J185" s="651"/>
      <c r="K185" s="651"/>
      <c r="L185" s="652"/>
      <c r="O185" s="147" t="s">
        <v>160</v>
      </c>
      <c r="P185" s="147" t="s">
        <v>161</v>
      </c>
    </row>
    <row r="186" spans="1:16" s="147" customFormat="1" x14ac:dyDescent="0.35">
      <c r="A186" s="277"/>
      <c r="B186" s="650"/>
      <c r="C186" s="651"/>
      <c r="D186" s="651"/>
      <c r="E186" s="651"/>
      <c r="F186" s="651"/>
      <c r="G186" s="651"/>
      <c r="H186" s="651"/>
      <c r="I186" s="651"/>
      <c r="J186" s="651"/>
      <c r="K186" s="651"/>
      <c r="L186" s="652"/>
    </row>
    <row r="187" spans="1:16" s="147" customFormat="1" x14ac:dyDescent="0.35">
      <c r="A187" s="277"/>
      <c r="B187" s="241"/>
      <c r="C187" s="228"/>
      <c r="D187" s="228"/>
      <c r="E187" s="228"/>
      <c r="F187" s="228"/>
      <c r="G187" s="228"/>
      <c r="H187" s="228"/>
      <c r="I187" s="228"/>
      <c r="J187" s="228"/>
      <c r="K187" s="228"/>
      <c r="L187" s="229"/>
    </row>
    <row r="188" spans="1:16" s="3" customFormat="1" x14ac:dyDescent="0.35">
      <c r="A188" s="13"/>
      <c r="B188" s="629"/>
      <c r="C188" s="630"/>
      <c r="D188" s="630"/>
      <c r="E188" s="630"/>
      <c r="F188" s="630"/>
      <c r="G188" s="630"/>
      <c r="H188" s="630"/>
      <c r="I188" s="630"/>
      <c r="J188" s="630"/>
      <c r="K188" s="630"/>
      <c r="L188" s="631"/>
      <c r="M188" s="173"/>
    </row>
    <row r="189" spans="1:16" s="3" customFormat="1" x14ac:dyDescent="0.35">
      <c r="A189" s="13"/>
      <c r="B189" s="629"/>
      <c r="C189" s="630"/>
      <c r="D189" s="630"/>
      <c r="E189" s="630"/>
      <c r="F189" s="630"/>
      <c r="G189" s="630"/>
      <c r="H189" s="630"/>
      <c r="I189" s="630"/>
      <c r="J189" s="630"/>
      <c r="K189" s="630"/>
      <c r="L189" s="631"/>
      <c r="M189" s="173"/>
    </row>
    <row r="190" spans="1:16" s="3" customFormat="1" x14ac:dyDescent="0.35">
      <c r="A190" s="13"/>
      <c r="B190" s="629"/>
      <c r="C190" s="630"/>
      <c r="D190" s="630"/>
      <c r="E190" s="630"/>
      <c r="F190" s="630"/>
      <c r="G190" s="630"/>
      <c r="H190" s="630"/>
      <c r="I190" s="630"/>
      <c r="J190" s="630"/>
      <c r="K190" s="630"/>
      <c r="L190" s="631"/>
      <c r="M190" s="173"/>
    </row>
    <row r="191" spans="1:16" s="3" customFormat="1" x14ac:dyDescent="0.35">
      <c r="A191" s="13"/>
      <c r="B191" s="629"/>
      <c r="C191" s="630"/>
      <c r="D191" s="630"/>
      <c r="E191" s="630"/>
      <c r="F191" s="630"/>
      <c r="G191" s="630"/>
      <c r="H191" s="630"/>
      <c r="I191" s="630"/>
      <c r="J191" s="630"/>
      <c r="K191" s="630"/>
      <c r="L191" s="631"/>
      <c r="M191" s="173"/>
    </row>
    <row r="192" spans="1:16" s="3" customFormat="1" x14ac:dyDescent="0.35">
      <c r="A192" s="13"/>
      <c r="B192" s="629"/>
      <c r="C192" s="630"/>
      <c r="D192" s="630"/>
      <c r="E192" s="630"/>
      <c r="F192" s="630"/>
      <c r="G192" s="630"/>
      <c r="H192" s="630"/>
      <c r="I192" s="630"/>
      <c r="J192" s="630"/>
      <c r="K192" s="630"/>
      <c r="L192" s="631"/>
      <c r="M192" s="173"/>
    </row>
    <row r="193" spans="1:16" s="3" customFormat="1" x14ac:dyDescent="0.35">
      <c r="A193" s="13"/>
      <c r="B193" s="629"/>
      <c r="C193" s="630"/>
      <c r="D193" s="630"/>
      <c r="E193" s="630"/>
      <c r="F193" s="630"/>
      <c r="G193" s="630"/>
      <c r="H193" s="630"/>
      <c r="I193" s="630"/>
      <c r="J193" s="630"/>
      <c r="K193" s="630"/>
      <c r="L193" s="631"/>
      <c r="M193" s="173"/>
    </row>
    <row r="194" spans="1:16" s="3" customFormat="1" x14ac:dyDescent="0.35">
      <c r="A194" s="13"/>
      <c r="B194" s="629"/>
      <c r="C194" s="630"/>
      <c r="D194" s="630"/>
      <c r="E194" s="630"/>
      <c r="F194" s="630"/>
      <c r="G194" s="630"/>
      <c r="H194" s="630"/>
      <c r="I194" s="630"/>
      <c r="J194" s="630"/>
      <c r="K194" s="630"/>
      <c r="L194" s="631"/>
      <c r="M194" s="173"/>
    </row>
    <row r="195" spans="1:16" s="3" customFormat="1" x14ac:dyDescent="0.35">
      <c r="A195" s="13"/>
      <c r="B195" s="629"/>
      <c r="C195" s="630"/>
      <c r="D195" s="630"/>
      <c r="E195" s="630"/>
      <c r="F195" s="630"/>
      <c r="G195" s="630"/>
      <c r="H195" s="630"/>
      <c r="I195" s="630"/>
      <c r="J195" s="630"/>
      <c r="K195" s="630"/>
      <c r="L195" s="631"/>
      <c r="M195" s="173"/>
    </row>
    <row r="196" spans="1:16" s="147" customFormat="1" x14ac:dyDescent="0.35">
      <c r="A196" s="277"/>
      <c r="B196" s="273"/>
      <c r="C196" s="274"/>
      <c r="D196" s="274"/>
      <c r="E196" s="274"/>
      <c r="F196" s="274"/>
      <c r="G196" s="274"/>
      <c r="H196" s="274"/>
      <c r="I196" s="274"/>
      <c r="J196" s="274"/>
      <c r="K196" s="274"/>
      <c r="L196" s="275"/>
    </row>
    <row r="197" spans="1:16" s="3" customFormat="1" x14ac:dyDescent="0.35">
      <c r="A197" s="12"/>
      <c r="B197" s="678" t="s">
        <v>37</v>
      </c>
      <c r="C197" s="679"/>
      <c r="D197" s="679"/>
      <c r="E197" s="679"/>
      <c r="F197" s="679"/>
      <c r="G197" s="679"/>
      <c r="H197" s="679"/>
      <c r="I197" s="679"/>
      <c r="J197" s="679"/>
      <c r="K197" s="679"/>
      <c r="L197" s="680"/>
      <c r="M197" s="286"/>
    </row>
    <row r="198" spans="1:16" s="147" customFormat="1" x14ac:dyDescent="0.35">
      <c r="A198" s="277"/>
      <c r="B198" s="241"/>
      <c r="C198" s="228"/>
      <c r="D198" s="228"/>
      <c r="E198" s="228"/>
      <c r="F198" s="228"/>
      <c r="G198" s="228"/>
      <c r="H198" s="228"/>
      <c r="I198" s="228"/>
      <c r="J198" s="228"/>
      <c r="K198" s="228"/>
      <c r="L198" s="229"/>
    </row>
    <row r="199" spans="1:16" s="147" customFormat="1" x14ac:dyDescent="0.35">
      <c r="A199" s="277"/>
      <c r="B199" s="650" t="str">
        <f>IF(Intro!$G$23="English",O199,P199)</f>
        <v>Provide your firm’s strategies and objectives for the next two years with respect to your firm's market share in Canada. Provide the rationale and assumptions underlying these strategies and objectives.</v>
      </c>
      <c r="C199" s="651"/>
      <c r="D199" s="651"/>
      <c r="E199" s="651"/>
      <c r="F199" s="651"/>
      <c r="G199" s="651"/>
      <c r="H199" s="651"/>
      <c r="I199" s="651"/>
      <c r="J199" s="651"/>
      <c r="K199" s="651"/>
      <c r="L199" s="652"/>
      <c r="O199" s="147" t="s">
        <v>561</v>
      </c>
      <c r="P199" s="147" t="s">
        <v>562</v>
      </c>
    </row>
    <row r="200" spans="1:16" s="147" customFormat="1" x14ac:dyDescent="0.35">
      <c r="A200" s="277"/>
      <c r="B200" s="650"/>
      <c r="C200" s="651"/>
      <c r="D200" s="651"/>
      <c r="E200" s="651"/>
      <c r="F200" s="651"/>
      <c r="G200" s="651"/>
      <c r="H200" s="651"/>
      <c r="I200" s="651"/>
      <c r="J200" s="651"/>
      <c r="K200" s="651"/>
      <c r="L200" s="652"/>
    </row>
    <row r="201" spans="1:16" s="147" customFormat="1" x14ac:dyDescent="0.35">
      <c r="A201" s="277"/>
      <c r="B201" s="241"/>
      <c r="C201" s="228"/>
      <c r="D201" s="228"/>
      <c r="E201" s="228"/>
      <c r="F201" s="228"/>
      <c r="G201" s="228"/>
      <c r="H201" s="228"/>
      <c r="I201" s="228"/>
      <c r="J201" s="228"/>
      <c r="K201" s="228"/>
      <c r="L201" s="229"/>
    </row>
    <row r="202" spans="1:16" s="3" customFormat="1" x14ac:dyDescent="0.35">
      <c r="A202" s="13"/>
      <c r="B202" s="629"/>
      <c r="C202" s="630"/>
      <c r="D202" s="630"/>
      <c r="E202" s="630"/>
      <c r="F202" s="630"/>
      <c r="G202" s="630"/>
      <c r="H202" s="630"/>
      <c r="I202" s="630"/>
      <c r="J202" s="630"/>
      <c r="K202" s="630"/>
      <c r="L202" s="631"/>
      <c r="M202" s="173"/>
    </row>
    <row r="203" spans="1:16" s="3" customFormat="1" x14ac:dyDescent="0.35">
      <c r="A203" s="13"/>
      <c r="B203" s="629"/>
      <c r="C203" s="630"/>
      <c r="D203" s="630"/>
      <c r="E203" s="630"/>
      <c r="F203" s="630"/>
      <c r="G203" s="630"/>
      <c r="H203" s="630"/>
      <c r="I203" s="630"/>
      <c r="J203" s="630"/>
      <c r="K203" s="630"/>
      <c r="L203" s="631"/>
      <c r="M203" s="173"/>
    </row>
    <row r="204" spans="1:16" s="3" customFormat="1" x14ac:dyDescent="0.35">
      <c r="A204" s="13"/>
      <c r="B204" s="629"/>
      <c r="C204" s="630"/>
      <c r="D204" s="630"/>
      <c r="E204" s="630"/>
      <c r="F204" s="630"/>
      <c r="G204" s="630"/>
      <c r="H204" s="630"/>
      <c r="I204" s="630"/>
      <c r="J204" s="630"/>
      <c r="K204" s="630"/>
      <c r="L204" s="631"/>
      <c r="M204" s="173"/>
    </row>
    <row r="205" spans="1:16" s="3" customFormat="1" x14ac:dyDescent="0.35">
      <c r="A205" s="13"/>
      <c r="B205" s="629"/>
      <c r="C205" s="630"/>
      <c r="D205" s="630"/>
      <c r="E205" s="630"/>
      <c r="F205" s="630"/>
      <c r="G205" s="630"/>
      <c r="H205" s="630"/>
      <c r="I205" s="630"/>
      <c r="J205" s="630"/>
      <c r="K205" s="630"/>
      <c r="L205" s="631"/>
      <c r="M205" s="173"/>
    </row>
    <row r="206" spans="1:16" s="3" customFormat="1" x14ac:dyDescent="0.35">
      <c r="A206" s="13"/>
      <c r="B206" s="629"/>
      <c r="C206" s="630"/>
      <c r="D206" s="630"/>
      <c r="E206" s="630"/>
      <c r="F206" s="630"/>
      <c r="G206" s="630"/>
      <c r="H206" s="630"/>
      <c r="I206" s="630"/>
      <c r="J206" s="630"/>
      <c r="K206" s="630"/>
      <c r="L206" s="631"/>
      <c r="M206" s="173"/>
    </row>
    <row r="207" spans="1:16" s="3" customFormat="1" x14ac:dyDescent="0.35">
      <c r="A207" s="13"/>
      <c r="B207" s="629"/>
      <c r="C207" s="630"/>
      <c r="D207" s="630"/>
      <c r="E207" s="630"/>
      <c r="F207" s="630"/>
      <c r="G207" s="630"/>
      <c r="H207" s="630"/>
      <c r="I207" s="630"/>
      <c r="J207" s="630"/>
      <c r="K207" s="630"/>
      <c r="L207" s="631"/>
      <c r="M207" s="173"/>
    </row>
    <row r="208" spans="1:16" s="3" customFormat="1" x14ac:dyDescent="0.35">
      <c r="A208" s="13"/>
      <c r="B208" s="629"/>
      <c r="C208" s="630"/>
      <c r="D208" s="630"/>
      <c r="E208" s="630"/>
      <c r="F208" s="630"/>
      <c r="G208" s="630"/>
      <c r="H208" s="630"/>
      <c r="I208" s="630"/>
      <c r="J208" s="630"/>
      <c r="K208" s="630"/>
      <c r="L208" s="631"/>
      <c r="M208" s="173"/>
    </row>
    <row r="209" spans="1:14" s="3" customFormat="1" x14ac:dyDescent="0.35">
      <c r="A209" s="13"/>
      <c r="B209" s="629"/>
      <c r="C209" s="630"/>
      <c r="D209" s="630"/>
      <c r="E209" s="630"/>
      <c r="F209" s="630"/>
      <c r="G209" s="630"/>
      <c r="H209" s="630"/>
      <c r="I209" s="630"/>
      <c r="J209" s="630"/>
      <c r="K209" s="630"/>
      <c r="L209" s="631"/>
      <c r="M209" s="173"/>
    </row>
    <row r="210" spans="1:14" s="147" customFormat="1" x14ac:dyDescent="0.35">
      <c r="A210" s="277"/>
      <c r="B210" s="273"/>
      <c r="C210" s="274"/>
      <c r="D210" s="274"/>
      <c r="E210" s="274"/>
      <c r="F210" s="274"/>
      <c r="G210" s="274"/>
      <c r="H210" s="274"/>
      <c r="I210" s="274"/>
      <c r="J210" s="274"/>
      <c r="K210" s="274"/>
      <c r="L210" s="275"/>
    </row>
    <row r="211" spans="1:14" s="3" customFormat="1" x14ac:dyDescent="0.35">
      <c r="A211" s="12"/>
      <c r="B211" s="305"/>
      <c r="C211" s="305"/>
      <c r="D211" s="288"/>
      <c r="E211" s="289"/>
      <c r="F211" s="289"/>
      <c r="G211" s="289"/>
      <c r="H211" s="289"/>
      <c r="I211" s="289"/>
      <c r="J211" s="289"/>
      <c r="K211" s="289"/>
      <c r="L211" s="289"/>
      <c r="M211" s="286"/>
    </row>
    <row r="212" spans="1:14" s="174" customFormat="1" x14ac:dyDescent="0.35">
      <c r="A212" s="282"/>
      <c r="B212" s="297"/>
      <c r="C212" s="297"/>
      <c r="D212" s="298"/>
      <c r="E212" s="298"/>
      <c r="F212" s="298"/>
      <c r="G212" s="298"/>
      <c r="H212" s="298"/>
      <c r="I212" s="298"/>
      <c r="J212" s="298"/>
      <c r="K212" s="298"/>
      <c r="L212" s="298"/>
      <c r="N212" s="283"/>
    </row>
    <row r="213" spans="1:14" s="174" customFormat="1" x14ac:dyDescent="0.35">
      <c r="A213" s="282"/>
      <c r="B213" s="297"/>
      <c r="C213" s="297"/>
      <c r="D213" s="298"/>
      <c r="E213" s="298"/>
      <c r="F213" s="298"/>
      <c r="G213" s="298"/>
      <c r="H213" s="298"/>
      <c r="I213" s="298"/>
      <c r="J213" s="298"/>
      <c r="K213" s="298"/>
      <c r="L213" s="298"/>
      <c r="N213" s="283"/>
    </row>
    <row r="214" spans="1:14" s="174" customFormat="1" x14ac:dyDescent="0.35">
      <c r="A214" s="282"/>
      <c r="B214" s="297"/>
      <c r="C214" s="297"/>
      <c r="D214" s="298"/>
      <c r="E214" s="298"/>
      <c r="F214" s="298"/>
      <c r="G214" s="298"/>
      <c r="H214" s="298"/>
      <c r="I214" s="298"/>
      <c r="J214" s="298"/>
      <c r="K214" s="298"/>
      <c r="L214" s="298"/>
      <c r="N214" s="283"/>
    </row>
    <row r="215" spans="1:14" s="174" customFormat="1" x14ac:dyDescent="0.35">
      <c r="A215" s="282"/>
      <c r="B215" s="297"/>
      <c r="C215" s="297"/>
      <c r="D215" s="298"/>
      <c r="E215" s="298"/>
      <c r="F215" s="298"/>
      <c r="G215" s="298"/>
      <c r="H215" s="298"/>
      <c r="I215" s="298"/>
      <c r="J215" s="298"/>
      <c r="K215" s="298"/>
      <c r="L215" s="298"/>
      <c r="N215" s="283"/>
    </row>
    <row r="216" spans="1:14" s="174" customFormat="1" x14ac:dyDescent="0.35">
      <c r="A216" s="282"/>
      <c r="B216" s="297"/>
      <c r="C216" s="297"/>
      <c r="D216" s="298"/>
      <c r="E216" s="298"/>
      <c r="F216" s="298"/>
      <c r="G216" s="298"/>
      <c r="H216" s="298"/>
      <c r="I216" s="298"/>
      <c r="J216" s="298"/>
      <c r="K216" s="298"/>
      <c r="L216" s="298"/>
      <c r="N216" s="283"/>
    </row>
    <row r="217" spans="1:14" s="174" customFormat="1" x14ac:dyDescent="0.35">
      <c r="A217" s="282"/>
      <c r="B217" s="297"/>
      <c r="C217" s="297"/>
      <c r="D217" s="298"/>
      <c r="E217" s="298"/>
      <c r="F217" s="298"/>
      <c r="G217" s="298"/>
      <c r="H217" s="298"/>
      <c r="I217" s="298"/>
      <c r="J217" s="298"/>
      <c r="K217" s="298"/>
      <c r="L217" s="298"/>
      <c r="N217" s="283"/>
    </row>
    <row r="218" spans="1:14" s="174" customFormat="1" x14ac:dyDescent="0.35">
      <c r="A218" s="282"/>
      <c r="B218" s="297"/>
      <c r="C218" s="297"/>
      <c r="D218" s="298"/>
      <c r="E218" s="298"/>
      <c r="F218" s="298"/>
      <c r="G218" s="298"/>
      <c r="H218" s="298"/>
      <c r="I218" s="298"/>
      <c r="J218" s="298"/>
      <c r="K218" s="298"/>
      <c r="L218" s="298"/>
      <c r="N218" s="283"/>
    </row>
    <row r="219" spans="1:14" s="174" customFormat="1" x14ac:dyDescent="0.35">
      <c r="A219" s="282"/>
      <c r="B219" s="297"/>
      <c r="C219" s="297"/>
      <c r="D219" s="298"/>
      <c r="E219" s="298"/>
      <c r="F219" s="298"/>
      <c r="G219" s="298"/>
      <c r="H219" s="298"/>
      <c r="I219" s="298"/>
      <c r="J219" s="298"/>
      <c r="K219" s="298"/>
      <c r="L219" s="298"/>
      <c r="N219" s="283"/>
    </row>
    <row r="220" spans="1:14" s="174" customFormat="1" x14ac:dyDescent="0.35">
      <c r="A220" s="282"/>
      <c r="B220" s="297"/>
      <c r="C220" s="297"/>
      <c r="D220" s="298"/>
      <c r="E220" s="298"/>
      <c r="F220" s="298"/>
      <c r="G220" s="298"/>
      <c r="H220" s="298"/>
      <c r="I220" s="298"/>
      <c r="J220" s="298"/>
      <c r="K220" s="298"/>
      <c r="L220" s="298"/>
      <c r="N220" s="283"/>
    </row>
    <row r="221" spans="1:14" s="174" customFormat="1" x14ac:dyDescent="0.35">
      <c r="A221" s="282"/>
      <c r="B221" s="297"/>
      <c r="C221" s="297"/>
      <c r="D221" s="298"/>
      <c r="E221" s="298"/>
      <c r="F221" s="298"/>
      <c r="G221" s="298"/>
      <c r="H221" s="298"/>
      <c r="I221" s="298"/>
      <c r="J221" s="298"/>
      <c r="K221" s="298"/>
      <c r="L221" s="298"/>
      <c r="N221" s="283"/>
    </row>
    <row r="222" spans="1:14" s="174" customFormat="1" x14ac:dyDescent="0.35">
      <c r="A222" s="282"/>
      <c r="B222" s="297"/>
      <c r="C222" s="297"/>
      <c r="D222" s="298"/>
      <c r="E222" s="298"/>
      <c r="F222" s="298"/>
      <c r="G222" s="298"/>
      <c r="H222" s="298"/>
      <c r="I222" s="298"/>
      <c r="J222" s="298"/>
      <c r="K222" s="298"/>
      <c r="L222" s="298"/>
      <c r="N222" s="283"/>
    </row>
    <row r="223" spans="1:14" s="174" customFormat="1" x14ac:dyDescent="0.35">
      <c r="A223" s="282"/>
      <c r="B223" s="297"/>
      <c r="C223" s="297"/>
      <c r="D223" s="298"/>
      <c r="E223" s="298"/>
      <c r="F223" s="298"/>
      <c r="G223" s="298"/>
      <c r="H223" s="298"/>
      <c r="I223" s="298"/>
      <c r="J223" s="298"/>
      <c r="K223" s="298"/>
      <c r="L223" s="298"/>
      <c r="N223" s="283"/>
    </row>
    <row r="224" spans="1:14" s="174" customFormat="1" x14ac:dyDescent="0.35">
      <c r="A224" s="282"/>
      <c r="B224" s="297"/>
      <c r="C224" s="297"/>
      <c r="D224" s="298"/>
      <c r="E224" s="298"/>
      <c r="F224" s="298"/>
      <c r="G224" s="298"/>
      <c r="H224" s="298"/>
      <c r="I224" s="298"/>
      <c r="J224" s="298"/>
      <c r="K224" s="298"/>
      <c r="L224" s="298"/>
      <c r="N224" s="283"/>
    </row>
    <row r="225" spans="1:14" s="174" customFormat="1" x14ac:dyDescent="0.35">
      <c r="A225" s="282"/>
      <c r="B225" s="297"/>
      <c r="C225" s="297"/>
      <c r="D225" s="298"/>
      <c r="E225" s="298"/>
      <c r="F225" s="298"/>
      <c r="G225" s="298"/>
      <c r="H225" s="298"/>
      <c r="I225" s="298"/>
      <c r="J225" s="298"/>
      <c r="K225" s="298"/>
      <c r="L225" s="298"/>
      <c r="N225" s="283"/>
    </row>
    <row r="226" spans="1:14" s="174" customFormat="1" x14ac:dyDescent="0.35">
      <c r="A226" s="282"/>
      <c r="B226" s="297"/>
      <c r="C226" s="297"/>
      <c r="D226" s="298"/>
      <c r="E226" s="298"/>
      <c r="F226" s="298"/>
      <c r="G226" s="298"/>
      <c r="H226" s="298"/>
      <c r="I226" s="298"/>
      <c r="J226" s="298"/>
      <c r="K226" s="298"/>
      <c r="L226" s="298"/>
      <c r="N226" s="283"/>
    </row>
    <row r="227" spans="1:14" s="174" customFormat="1" x14ac:dyDescent="0.35">
      <c r="A227" s="282"/>
      <c r="B227" s="297"/>
      <c r="C227" s="297"/>
      <c r="D227" s="298"/>
      <c r="E227" s="298"/>
      <c r="F227" s="298"/>
      <c r="G227" s="298"/>
      <c r="H227" s="298"/>
      <c r="I227" s="298"/>
      <c r="J227" s="298"/>
      <c r="K227" s="298"/>
      <c r="L227" s="298"/>
      <c r="N227" s="283"/>
    </row>
    <row r="228" spans="1:14" s="174" customFormat="1" x14ac:dyDescent="0.35">
      <c r="A228" s="282"/>
      <c r="B228" s="297"/>
      <c r="C228" s="297"/>
      <c r="D228" s="298"/>
      <c r="E228" s="298"/>
      <c r="F228" s="298"/>
      <c r="G228" s="298"/>
      <c r="H228" s="298"/>
      <c r="I228" s="298"/>
      <c r="J228" s="298"/>
      <c r="K228" s="298"/>
      <c r="L228" s="298"/>
      <c r="N228" s="283"/>
    </row>
    <row r="229" spans="1:14" s="174" customFormat="1" x14ac:dyDescent="0.35">
      <c r="A229" s="282"/>
      <c r="B229" s="297"/>
      <c r="C229" s="297"/>
      <c r="D229" s="298"/>
      <c r="E229" s="298"/>
      <c r="F229" s="298"/>
      <c r="G229" s="298"/>
      <c r="H229" s="298"/>
      <c r="I229" s="298"/>
      <c r="J229" s="298"/>
      <c r="K229" s="298"/>
      <c r="L229" s="298"/>
      <c r="N229" s="283"/>
    </row>
    <row r="230" spans="1:14" s="174" customFormat="1" x14ac:dyDescent="0.35">
      <c r="A230" s="282"/>
      <c r="B230" s="297"/>
      <c r="C230" s="297"/>
      <c r="D230" s="298"/>
      <c r="E230" s="298"/>
      <c r="F230" s="298"/>
      <c r="G230" s="298"/>
      <c r="H230" s="298"/>
      <c r="I230" s="298"/>
      <c r="J230" s="298"/>
      <c r="K230" s="298"/>
      <c r="L230" s="298"/>
      <c r="N230" s="283"/>
    </row>
    <row r="231" spans="1:14" s="174" customFormat="1" x14ac:dyDescent="0.35">
      <c r="A231" s="282"/>
      <c r="B231" s="297"/>
      <c r="C231" s="297"/>
      <c r="D231" s="298"/>
      <c r="E231" s="298"/>
      <c r="F231" s="298"/>
      <c r="G231" s="298"/>
      <c r="H231" s="298"/>
      <c r="I231" s="298"/>
      <c r="J231" s="298"/>
      <c r="K231" s="298"/>
      <c r="L231" s="298"/>
      <c r="N231" s="283"/>
    </row>
    <row r="232" spans="1:14" s="174" customFormat="1" x14ac:dyDescent="0.35">
      <c r="A232" s="282"/>
      <c r="B232" s="297"/>
      <c r="C232" s="297"/>
      <c r="D232" s="298"/>
      <c r="E232" s="298"/>
      <c r="F232" s="298"/>
      <c r="G232" s="298"/>
      <c r="H232" s="298"/>
      <c r="I232" s="298"/>
      <c r="J232" s="298"/>
      <c r="K232" s="298"/>
      <c r="L232" s="298"/>
      <c r="N232" s="283"/>
    </row>
  </sheetData>
  <mergeCells count="97">
    <mergeCell ref="E38:G38"/>
    <mergeCell ref="E39:G39"/>
    <mergeCell ref="E40:G40"/>
    <mergeCell ref="B136:L136"/>
    <mergeCell ref="B66:L66"/>
    <mergeCell ref="B80:L80"/>
    <mergeCell ref="B94:L94"/>
    <mergeCell ref="B108:L108"/>
    <mergeCell ref="B121:L121"/>
    <mergeCell ref="B41:D43"/>
    <mergeCell ref="E42:G42"/>
    <mergeCell ref="E43:G43"/>
    <mergeCell ref="B51:F51"/>
    <mergeCell ref="H49:H50"/>
    <mergeCell ref="I49:I50"/>
    <mergeCell ref="J49:J50"/>
    <mergeCell ref="B155:L155"/>
    <mergeCell ref="B99:L106"/>
    <mergeCell ref="B112:L119"/>
    <mergeCell ref="B127:L134"/>
    <mergeCell ref="B123:L125"/>
    <mergeCell ref="E140:E141"/>
    <mergeCell ref="F140:F141"/>
    <mergeCell ref="G140:G141"/>
    <mergeCell ref="H140:H141"/>
    <mergeCell ref="I140:I141"/>
    <mergeCell ref="B55:L55"/>
    <mergeCell ref="B96:L97"/>
    <mergeCell ref="B82:L83"/>
    <mergeCell ref="B68:L69"/>
    <mergeCell ref="B146:L153"/>
    <mergeCell ref="B32:D34"/>
    <mergeCell ref="B35:D37"/>
    <mergeCell ref="B174:L181"/>
    <mergeCell ref="B171:L172"/>
    <mergeCell ref="B157:L158"/>
    <mergeCell ref="K52:K53"/>
    <mergeCell ref="L52:L53"/>
    <mergeCell ref="B57:L64"/>
    <mergeCell ref="B71:L78"/>
    <mergeCell ref="B85:L92"/>
    <mergeCell ref="B52:F53"/>
    <mergeCell ref="G52:G53"/>
    <mergeCell ref="H52:H53"/>
    <mergeCell ref="I52:I53"/>
    <mergeCell ref="J52:J53"/>
    <mergeCell ref="B160:L167"/>
    <mergeCell ref="B197:L197"/>
    <mergeCell ref="B183:L183"/>
    <mergeCell ref="B169:L169"/>
    <mergeCell ref="B188:L195"/>
    <mergeCell ref="B202:L209"/>
    <mergeCell ref="B199:L200"/>
    <mergeCell ref="B185:L186"/>
    <mergeCell ref="K49:K50"/>
    <mergeCell ref="L49:L50"/>
    <mergeCell ref="B45:L45"/>
    <mergeCell ref="B38:D40"/>
    <mergeCell ref="I24:I25"/>
    <mergeCell ref="E35:G35"/>
    <mergeCell ref="E36:G36"/>
    <mergeCell ref="E37:G37"/>
    <mergeCell ref="E41:G41"/>
    <mergeCell ref="B47:L48"/>
    <mergeCell ref="E29:G29"/>
    <mergeCell ref="E30:G30"/>
    <mergeCell ref="E31:G31"/>
    <mergeCell ref="E32:G32"/>
    <mergeCell ref="E33:G33"/>
    <mergeCell ref="B29:D31"/>
    <mergeCell ref="B17:L17"/>
    <mergeCell ref="B22:L22"/>
    <mergeCell ref="B26:D28"/>
    <mergeCell ref="E26:G26"/>
    <mergeCell ref="E27:G27"/>
    <mergeCell ref="E28:G28"/>
    <mergeCell ref="K24:K25"/>
    <mergeCell ref="L24:L25"/>
    <mergeCell ref="J24:J25"/>
    <mergeCell ref="B19:L19"/>
    <mergeCell ref="B20:L20"/>
    <mergeCell ref="B8:L8"/>
    <mergeCell ref="B16:L16"/>
    <mergeCell ref="B144:L144"/>
    <mergeCell ref="B142:C142"/>
    <mergeCell ref="B4:L4"/>
    <mergeCell ref="B5:L5"/>
    <mergeCell ref="B6:L6"/>
    <mergeCell ref="B110:L110"/>
    <mergeCell ref="B138:L138"/>
    <mergeCell ref="B9:L9"/>
    <mergeCell ref="B10:L10"/>
    <mergeCell ref="B12:L12"/>
    <mergeCell ref="B15:L15"/>
    <mergeCell ref="B13:L14"/>
    <mergeCell ref="E34:G34"/>
    <mergeCell ref="H24:H25"/>
  </mergeCells>
  <phoneticPr fontId="18" type="noConversion"/>
  <dataValidations xWindow="417" yWindow="363"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60:L163 B112:L112 B188:L188 B57:L61 B71:L74 B99:L99 B146:L149 B85:L88 B101:L103 B114:L116 B127:L130 B174:L177 B190:L192 B202:L205" xr:uid="{ACA9A99F-BFFD-43DE-AF19-844B13F2834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H26:L43 E142:I142 H51:L52" xr:uid="{72976589-ADC1-4497-B4BE-A694751FADD3}">
      <formula1>1000</formula1>
    </dataValidation>
  </dataValidations>
  <printOptions horizontalCentered="1"/>
  <pageMargins left="0.25" right="0.25" top="0.75" bottom="0.75" header="0.3" footer="0.3"/>
  <pageSetup scale="63" fitToHeight="0" orientation="portrait" r:id="rId1"/>
  <headerFooter>
    <oddFooter>&amp;L&amp;A</oddFooter>
  </headerFooter>
  <rowBreaks count="3" manualBreakCount="3">
    <brk id="65" min="1" max="11" man="1"/>
    <brk id="107" min="1" max="11" man="1"/>
    <brk id="154"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54CBD-1E56-47B5-86FF-DC76D73B23C4}">
  <sheetPr>
    <tabColor rgb="FF92D050"/>
    <pageSetUpPr fitToPage="1"/>
  </sheetPr>
  <dimension ref="A1:Q404"/>
  <sheetViews>
    <sheetView showGridLines="0" zoomScaleNormal="100" zoomScalePageLayoutView="70" workbookViewId="0"/>
  </sheetViews>
  <sheetFormatPr defaultColWidth="9.453125" defaultRowHeight="14" x14ac:dyDescent="0.35"/>
  <cols>
    <col min="1" max="1" width="1.54296875" style="12" customWidth="1"/>
    <col min="2" max="12" width="14.54296875" style="22" customWidth="1"/>
    <col min="13" max="13" width="9" style="1" customWidth="1"/>
    <col min="14" max="14" width="9" style="2" customWidth="1"/>
    <col min="15" max="16" width="30.54296875" style="2" hidden="1" customWidth="1"/>
    <col min="17" max="20" width="9" style="2" customWidth="1"/>
    <col min="21" max="16384" width="9.453125" style="2"/>
  </cols>
  <sheetData>
    <row r="1" spans="1:16" x14ac:dyDescent="0.35">
      <c r="A1" s="327"/>
      <c r="O1" s="3" t="s">
        <v>130</v>
      </c>
      <c r="P1" s="3" t="s">
        <v>131</v>
      </c>
    </row>
    <row r="2" spans="1:16" x14ac:dyDescent="0.35">
      <c r="B2" s="23" t="str">
        <f>'Pro 1'!B2</f>
        <v>PROTECTED</v>
      </c>
      <c r="C2" s="23"/>
      <c r="D2" s="23"/>
      <c r="O2" s="7"/>
      <c r="P2" s="7"/>
    </row>
    <row r="3" spans="1:16" x14ac:dyDescent="0.35">
      <c r="B3" s="24"/>
      <c r="C3" s="24"/>
      <c r="D3" s="24"/>
      <c r="O3" s="7"/>
      <c r="P3" s="7"/>
    </row>
    <row r="4" spans="1:16" s="7" customFormat="1" x14ac:dyDescent="0.35">
      <c r="A4" s="18"/>
      <c r="B4" s="658" t="str">
        <f>Info!B4</f>
        <v>PRODUCERS' QUESTIONNAIRE</v>
      </c>
      <c r="C4" s="659"/>
      <c r="D4" s="659"/>
      <c r="E4" s="659"/>
      <c r="F4" s="659"/>
      <c r="G4" s="659"/>
      <c r="H4" s="659"/>
      <c r="I4" s="659"/>
      <c r="J4" s="659"/>
      <c r="K4" s="659"/>
      <c r="L4" s="660"/>
      <c r="M4" s="19"/>
      <c r="N4" s="19"/>
      <c r="O4" s="15"/>
      <c r="P4" s="15"/>
    </row>
    <row r="5" spans="1:16" s="7" customFormat="1" x14ac:dyDescent="0.35">
      <c r="A5" s="18"/>
      <c r="B5" s="658" t="str">
        <f>Info!B5</f>
        <v>RR-2025-002</v>
      </c>
      <c r="C5" s="659"/>
      <c r="D5" s="659"/>
      <c r="E5" s="659"/>
      <c r="F5" s="659"/>
      <c r="G5" s="659"/>
      <c r="H5" s="659"/>
      <c r="I5" s="659"/>
      <c r="J5" s="659"/>
      <c r="K5" s="659"/>
      <c r="L5" s="660"/>
      <c r="M5" s="19"/>
      <c r="N5" s="19"/>
      <c r="O5" s="15"/>
      <c r="P5" s="15"/>
    </row>
    <row r="6" spans="1:16" s="16" customFormat="1" x14ac:dyDescent="0.35">
      <c r="A6" s="18"/>
      <c r="B6" s="658" t="str">
        <f>Info!B6</f>
        <v>CONCRETE REINFORCING BAR</v>
      </c>
      <c r="C6" s="659"/>
      <c r="D6" s="659"/>
      <c r="E6" s="659"/>
      <c r="F6" s="659"/>
      <c r="G6" s="659"/>
      <c r="H6" s="659"/>
      <c r="I6" s="659"/>
      <c r="J6" s="659"/>
      <c r="K6" s="659"/>
      <c r="L6" s="660"/>
      <c r="M6" s="15"/>
      <c r="N6" s="15"/>
      <c r="O6" s="17"/>
      <c r="P6" s="17"/>
    </row>
    <row r="7" spans="1:16" s="16" customFormat="1" x14ac:dyDescent="0.35">
      <c r="A7" s="18"/>
      <c r="B7" s="186"/>
      <c r="C7" s="34"/>
      <c r="D7" s="34"/>
      <c r="E7" s="34"/>
      <c r="F7" s="34"/>
      <c r="G7" s="34"/>
      <c r="H7" s="34"/>
      <c r="I7" s="34"/>
      <c r="J7" s="34"/>
      <c r="K7" s="34"/>
      <c r="L7" s="187"/>
      <c r="M7" s="15"/>
      <c r="N7" s="15"/>
      <c r="O7" s="5"/>
    </row>
    <row r="8" spans="1:16" s="16" customFormat="1" x14ac:dyDescent="0.35">
      <c r="A8" s="18"/>
      <c r="B8" s="845" t="str">
        <f>Public!B8</f>
        <v>The following questions refer to the goods as defined in the product description on the Intro tab.</v>
      </c>
      <c r="C8" s="669"/>
      <c r="D8" s="669"/>
      <c r="E8" s="669"/>
      <c r="F8" s="669"/>
      <c r="G8" s="669"/>
      <c r="H8" s="669"/>
      <c r="I8" s="669"/>
      <c r="J8" s="669"/>
      <c r="K8" s="669"/>
      <c r="L8" s="846"/>
      <c r="M8" s="15"/>
      <c r="N8" s="15"/>
      <c r="O8" s="17"/>
      <c r="P8" s="17"/>
    </row>
    <row r="9" spans="1:16" s="16" customFormat="1" x14ac:dyDescent="0.35">
      <c r="A9" s="18"/>
      <c r="B9" s="793" t="str">
        <f>Public!B9</f>
        <v xml:space="preserve">Product information and a glossary of terms can be found in the Info tab.
</v>
      </c>
      <c r="C9" s="677"/>
      <c r="D9" s="677"/>
      <c r="E9" s="677"/>
      <c r="F9" s="677"/>
      <c r="G9" s="677"/>
      <c r="H9" s="677"/>
      <c r="I9" s="677"/>
      <c r="J9" s="677"/>
      <c r="K9" s="677"/>
      <c r="L9" s="794"/>
      <c r="M9" s="15"/>
      <c r="N9" s="15"/>
      <c r="O9" s="17"/>
    </row>
    <row r="10" spans="1:16" s="16" customFormat="1" x14ac:dyDescent="0.35">
      <c r="A10" s="18"/>
      <c r="B10" s="793" t="str">
        <f>'Pro 1'!B10</f>
        <v xml:space="preserve">Use the AddPro tab if more space is needed.
</v>
      </c>
      <c r="C10" s="677"/>
      <c r="D10" s="677"/>
      <c r="E10" s="677"/>
      <c r="F10" s="677"/>
      <c r="G10" s="677"/>
      <c r="H10" s="677"/>
      <c r="I10" s="677"/>
      <c r="J10" s="677"/>
      <c r="K10" s="677"/>
      <c r="L10" s="794"/>
      <c r="M10" s="15"/>
      <c r="N10" s="15"/>
      <c r="O10" s="17"/>
      <c r="P10" s="17"/>
    </row>
    <row r="11" spans="1:16" s="16" customFormat="1" x14ac:dyDescent="0.35">
      <c r="A11" s="18"/>
      <c r="B11" s="263"/>
      <c r="C11" s="260"/>
      <c r="D11" s="260"/>
      <c r="E11" s="34"/>
      <c r="F11" s="34"/>
      <c r="G11" s="34"/>
      <c r="H11" s="34"/>
      <c r="I11" s="34"/>
      <c r="J11" s="34"/>
      <c r="K11" s="34"/>
      <c r="L11" s="187"/>
      <c r="M11" s="15"/>
      <c r="N11" s="15"/>
      <c r="O11" s="17"/>
      <c r="P11" s="17"/>
    </row>
    <row r="12" spans="1:16" s="16" customFormat="1" x14ac:dyDescent="0.35">
      <c r="A12" s="18"/>
      <c r="B12" s="793" t="str">
        <f>'Pro 2'!B12</f>
        <v>For the questions in this tab, note the following:</v>
      </c>
      <c r="C12" s="677"/>
      <c r="D12" s="677"/>
      <c r="E12" s="677"/>
      <c r="F12" s="677"/>
      <c r="G12" s="677"/>
      <c r="H12" s="677"/>
      <c r="I12" s="677"/>
      <c r="J12" s="677"/>
      <c r="K12" s="677"/>
      <c r="L12" s="794"/>
      <c r="M12" s="15"/>
      <c r="N12" s="15"/>
      <c r="O12" s="17"/>
      <c r="P12" s="17"/>
    </row>
    <row r="13" spans="1:16" s="16" customFormat="1" x14ac:dyDescent="0.35">
      <c r="A13" s="166"/>
      <c r="B13" s="801" t="str">
        <f>IF(Intro!$G$23="English",O13,P13)</f>
        <v xml:space="preserve">• The statements are to be prepared using a full absorption costing method and are to be reported on a calendar-year basis. 
</v>
      </c>
      <c r="C13" s="802"/>
      <c r="D13" s="802"/>
      <c r="E13" s="802"/>
      <c r="F13" s="802"/>
      <c r="G13" s="802"/>
      <c r="H13" s="802"/>
      <c r="I13" s="802"/>
      <c r="J13" s="802"/>
      <c r="K13" s="802"/>
      <c r="L13" s="803"/>
      <c r="M13" s="15"/>
      <c r="N13" s="15"/>
      <c r="O13" s="17" t="s">
        <v>513</v>
      </c>
      <c r="P13" s="17" t="s">
        <v>514</v>
      </c>
    </row>
    <row r="14" spans="1:16" s="16" customFormat="1" x14ac:dyDescent="0.35">
      <c r="A14" s="18"/>
      <c r="B14" s="804" t="str">
        <f>'Pro 2'!B17</f>
        <v>• Report all values in Canadian dollars (CAD).</v>
      </c>
      <c r="C14" s="805"/>
      <c r="D14" s="805"/>
      <c r="E14" s="805"/>
      <c r="F14" s="805"/>
      <c r="G14" s="805"/>
      <c r="H14" s="805"/>
      <c r="I14" s="805"/>
      <c r="J14" s="805"/>
      <c r="K14" s="805"/>
      <c r="L14" s="806"/>
      <c r="M14" s="15"/>
      <c r="N14" s="15"/>
      <c r="O14" s="17"/>
      <c r="P14" s="17"/>
    </row>
    <row r="15" spans="1:16" s="8" customFormat="1" x14ac:dyDescent="0.35">
      <c r="A15" s="18"/>
      <c r="B15" s="25"/>
      <c r="C15" s="25"/>
      <c r="D15" s="25"/>
      <c r="E15" s="26"/>
      <c r="F15" s="26"/>
      <c r="G15" s="26"/>
      <c r="H15" s="26"/>
      <c r="I15" s="26"/>
      <c r="J15" s="26"/>
      <c r="K15" s="26"/>
      <c r="L15" s="26"/>
      <c r="O15" s="9"/>
      <c r="P15" s="9"/>
    </row>
    <row r="16" spans="1:16" x14ac:dyDescent="0.35">
      <c r="B16" s="658" t="str">
        <f>IF(Intro!$G$23="English",O16,P16)</f>
        <v>INCOME STATEMENT FOR TOTAL FIRM</v>
      </c>
      <c r="C16" s="659"/>
      <c r="D16" s="659"/>
      <c r="E16" s="659"/>
      <c r="F16" s="659"/>
      <c r="G16" s="659"/>
      <c r="H16" s="659"/>
      <c r="I16" s="659"/>
      <c r="J16" s="659"/>
      <c r="K16" s="659"/>
      <c r="L16" s="660"/>
      <c r="M16" s="147"/>
      <c r="O16" s="2" t="s">
        <v>46</v>
      </c>
      <c r="P16" s="2" t="s">
        <v>47</v>
      </c>
    </row>
    <row r="17" spans="1:16" x14ac:dyDescent="0.35">
      <c r="B17" s="661" t="s">
        <v>20</v>
      </c>
      <c r="C17" s="662"/>
      <c r="D17" s="662"/>
      <c r="E17" s="662"/>
      <c r="F17" s="662"/>
      <c r="G17" s="662"/>
      <c r="H17" s="662"/>
      <c r="I17" s="662"/>
      <c r="J17" s="662"/>
      <c r="K17" s="662"/>
      <c r="L17" s="663"/>
      <c r="M17" s="2"/>
    </row>
    <row r="18" spans="1:16" s="10" customFormat="1" x14ac:dyDescent="0.35">
      <c r="A18" s="12"/>
      <c r="B18" s="27"/>
      <c r="C18" s="28"/>
      <c r="D18" s="28"/>
      <c r="E18" s="29"/>
      <c r="F18" s="29"/>
      <c r="G18" s="29"/>
      <c r="H18" s="29"/>
      <c r="I18" s="29"/>
      <c r="J18" s="29"/>
      <c r="K18" s="29"/>
      <c r="L18" s="30"/>
    </row>
    <row r="19" spans="1:16" s="10" customFormat="1" x14ac:dyDescent="0.35">
      <c r="A19" s="12"/>
      <c r="B19" s="525" t="str">
        <f>IF(Intro!$G$23="English",O19,P19)</f>
        <v>Complete the income statement for your total firm. Report total results for all products sold by your firm, including but not limited to the goods. These amounts should correspond to those reported in your firm's audited financial statements.</v>
      </c>
      <c r="C19" s="526"/>
      <c r="D19" s="526"/>
      <c r="E19" s="526"/>
      <c r="F19" s="526"/>
      <c r="G19" s="526"/>
      <c r="H19" s="526"/>
      <c r="I19" s="526"/>
      <c r="J19" s="526"/>
      <c r="K19" s="526"/>
      <c r="L19" s="527"/>
      <c r="O19" s="11" t="s">
        <v>164</v>
      </c>
      <c r="P19" s="10" t="s">
        <v>165</v>
      </c>
    </row>
    <row r="20" spans="1:16" s="10" customFormat="1" x14ac:dyDescent="0.35">
      <c r="A20" s="12"/>
      <c r="B20" s="525"/>
      <c r="C20" s="526"/>
      <c r="D20" s="526"/>
      <c r="E20" s="526"/>
      <c r="F20" s="526"/>
      <c r="G20" s="526"/>
      <c r="H20" s="526"/>
      <c r="I20" s="526"/>
      <c r="J20" s="526"/>
      <c r="K20" s="526"/>
      <c r="L20" s="527"/>
      <c r="O20" s="11"/>
    </row>
    <row r="21" spans="1:16" s="10" customFormat="1" x14ac:dyDescent="0.35">
      <c r="A21" s="12"/>
      <c r="B21" s="253"/>
      <c r="C21" s="254"/>
      <c r="D21" s="28"/>
      <c r="E21" s="29"/>
      <c r="F21" s="29"/>
      <c r="G21" s="29"/>
      <c r="H21" s="29"/>
      <c r="I21" s="29"/>
      <c r="J21" s="29"/>
      <c r="K21" s="29"/>
      <c r="L21" s="30"/>
      <c r="O21" s="11"/>
    </row>
    <row r="22" spans="1:16" s="10" customFormat="1" x14ac:dyDescent="0.35">
      <c r="A22" s="12"/>
      <c r="B22" s="253"/>
      <c r="C22" s="254"/>
      <c r="D22" s="28"/>
      <c r="G22" s="732">
        <f>Variables!$B$6</f>
        <v>2022</v>
      </c>
      <c r="H22" s="732">
        <f>G22+1</f>
        <v>2023</v>
      </c>
      <c r="I22" s="732">
        <f>H22+1</f>
        <v>2024</v>
      </c>
      <c r="J22" s="732" t="str">
        <f>IF(Intro!$G$23="English",Variables!B9,Variables!C9)</f>
        <v>Jan-Sept 2024</v>
      </c>
      <c r="K22" s="732" t="str">
        <f>IF(Intro!$G$23="English",Variables!B10,Variables!C10)</f>
        <v>Jan-Sept 2025</v>
      </c>
      <c r="L22" s="281"/>
      <c r="O22" s="11"/>
    </row>
    <row r="23" spans="1:16" s="10" customFormat="1" x14ac:dyDescent="0.35">
      <c r="A23" s="12"/>
      <c r="B23" s="253"/>
      <c r="C23" s="254"/>
      <c r="D23" s="28"/>
      <c r="G23" s="733"/>
      <c r="H23" s="733"/>
      <c r="I23" s="733"/>
      <c r="J23" s="733"/>
      <c r="K23" s="733"/>
      <c r="L23" s="281"/>
      <c r="O23" s="11"/>
    </row>
    <row r="24" spans="1:16" s="147" customFormat="1" x14ac:dyDescent="0.35">
      <c r="A24" s="277"/>
      <c r="B24" s="784" t="str">
        <f>IF(Intro!$G$23="English",O24,P24)</f>
        <v xml:space="preserve">Net Sales Value </v>
      </c>
      <c r="C24" s="785"/>
      <c r="D24" s="785"/>
      <c r="E24" s="786"/>
      <c r="F24" s="198" t="s">
        <v>490</v>
      </c>
      <c r="G24" s="196"/>
      <c r="H24" s="196"/>
      <c r="I24" s="196"/>
      <c r="J24" s="196"/>
      <c r="K24" s="196"/>
      <c r="L24" s="281"/>
      <c r="O24" s="147" t="s">
        <v>48</v>
      </c>
      <c r="P24" s="147" t="s">
        <v>73</v>
      </c>
    </row>
    <row r="25" spans="1:16" s="147" customFormat="1" x14ac:dyDescent="0.35">
      <c r="A25" s="277"/>
      <c r="B25" s="795" t="str">
        <f>IF(Intro!$G$23="English",O25,P25)</f>
        <v xml:space="preserve">Cost of Goods Sold </v>
      </c>
      <c r="C25" s="796"/>
      <c r="D25" s="796"/>
      <c r="E25" s="797"/>
      <c r="F25" s="198" t="s">
        <v>490</v>
      </c>
      <c r="G25" s="196"/>
      <c r="H25" s="196"/>
      <c r="I25" s="196"/>
      <c r="J25" s="196"/>
      <c r="K25" s="196"/>
      <c r="L25" s="281"/>
      <c r="O25" s="147" t="s">
        <v>49</v>
      </c>
      <c r="P25" s="147" t="s">
        <v>50</v>
      </c>
    </row>
    <row r="26" spans="1:16" s="172" customFormat="1" x14ac:dyDescent="0.35">
      <c r="A26" s="284"/>
      <c r="B26" s="798" t="str">
        <f>IF(Intro!$G$23="English",O26,P26)</f>
        <v>Gross Margin (Loss)</v>
      </c>
      <c r="C26" s="799"/>
      <c r="D26" s="799"/>
      <c r="E26" s="800"/>
      <c r="F26" s="198" t="s">
        <v>490</v>
      </c>
      <c r="G26" s="197">
        <f>G24-G25</f>
        <v>0</v>
      </c>
      <c r="H26" s="197">
        <f>H24-H25</f>
        <v>0</v>
      </c>
      <c r="I26" s="197">
        <f>I24-I25</f>
        <v>0</v>
      </c>
      <c r="J26" s="197">
        <f>J24-J25</f>
        <v>0</v>
      </c>
      <c r="K26" s="197">
        <f>K24-K25</f>
        <v>0</v>
      </c>
      <c r="L26" s="281"/>
      <c r="O26" s="172" t="s">
        <v>51</v>
      </c>
      <c r="P26" s="172" t="s">
        <v>52</v>
      </c>
    </row>
    <row r="27" spans="1:16" s="147" customFormat="1" x14ac:dyDescent="0.35">
      <c r="A27" s="277"/>
      <c r="B27" s="795" t="str">
        <f>IF(Intro!$G$23="English",O27,P27)</f>
        <v xml:space="preserve">General, Selling, and Administrative Expenses </v>
      </c>
      <c r="C27" s="796"/>
      <c r="D27" s="796"/>
      <c r="E27" s="797"/>
      <c r="F27" s="198" t="s">
        <v>490</v>
      </c>
      <c r="G27" s="196"/>
      <c r="H27" s="196"/>
      <c r="I27" s="196"/>
      <c r="J27" s="196"/>
      <c r="K27" s="196"/>
      <c r="L27" s="281"/>
      <c r="O27" s="147" t="s">
        <v>53</v>
      </c>
      <c r="P27" s="147" t="s">
        <v>54</v>
      </c>
    </row>
    <row r="28" spans="1:16" s="147" customFormat="1" x14ac:dyDescent="0.35">
      <c r="A28" s="277"/>
      <c r="B28" s="795" t="str">
        <f>IF(Intro!$G$23="English",O28,P28)</f>
        <v xml:space="preserve">Financial Expenses </v>
      </c>
      <c r="C28" s="796"/>
      <c r="D28" s="796"/>
      <c r="E28" s="797"/>
      <c r="F28" s="198" t="s">
        <v>490</v>
      </c>
      <c r="G28" s="196"/>
      <c r="H28" s="196"/>
      <c r="I28" s="196"/>
      <c r="J28" s="196"/>
      <c r="K28" s="196"/>
      <c r="L28" s="281"/>
      <c r="O28" s="147" t="s">
        <v>55</v>
      </c>
      <c r="P28" s="147" t="s">
        <v>56</v>
      </c>
    </row>
    <row r="29" spans="1:16" s="147" customFormat="1" x14ac:dyDescent="0.35">
      <c r="A29" s="277"/>
      <c r="B29" s="795" t="str">
        <f>IF(Intro!$G$23="English",O29,P29)</f>
        <v>Other Expenses</v>
      </c>
      <c r="C29" s="796"/>
      <c r="D29" s="796"/>
      <c r="E29" s="797"/>
      <c r="F29" s="198" t="s">
        <v>490</v>
      </c>
      <c r="G29" s="196"/>
      <c r="H29" s="196"/>
      <c r="I29" s="196"/>
      <c r="J29" s="196"/>
      <c r="K29" s="196"/>
      <c r="L29" s="281"/>
      <c r="O29" s="147" t="s">
        <v>101</v>
      </c>
      <c r="P29" s="147" t="s">
        <v>102</v>
      </c>
    </row>
    <row r="30" spans="1:16" s="172" customFormat="1" x14ac:dyDescent="0.35">
      <c r="A30" s="284"/>
      <c r="B30" s="798" t="str">
        <f>IF(Intro!$G$23="English",O30,P30)</f>
        <v>Net Income (Loss) Before Taxes</v>
      </c>
      <c r="C30" s="799"/>
      <c r="D30" s="799"/>
      <c r="E30" s="800"/>
      <c r="F30" s="198" t="s">
        <v>490</v>
      </c>
      <c r="G30" s="197">
        <f>G26-G27-G28-G29</f>
        <v>0</v>
      </c>
      <c r="H30" s="197">
        <f>H26-H27-H28-H29</f>
        <v>0</v>
      </c>
      <c r="I30" s="197">
        <f>I26-I27-I28-I29</f>
        <v>0</v>
      </c>
      <c r="J30" s="197">
        <f>J26-J27-J28-J29</f>
        <v>0</v>
      </c>
      <c r="K30" s="197">
        <f>K26-K27-K28-K29</f>
        <v>0</v>
      </c>
      <c r="L30" s="281"/>
      <c r="O30" s="172" t="s">
        <v>57</v>
      </c>
      <c r="P30" s="172" t="s">
        <v>58</v>
      </c>
    </row>
    <row r="31" spans="1:16" s="172" customFormat="1" x14ac:dyDescent="0.35">
      <c r="A31" s="284"/>
      <c r="B31" s="264"/>
      <c r="C31" s="265"/>
      <c r="D31" s="265"/>
      <c r="E31" s="265"/>
      <c r="F31" s="188"/>
      <c r="G31" s="189"/>
      <c r="H31" s="189"/>
      <c r="I31" s="189"/>
      <c r="J31" s="189"/>
      <c r="K31" s="189"/>
      <c r="L31" s="281"/>
      <c r="O31" s="147"/>
      <c r="P31" s="147"/>
    </row>
    <row r="32" spans="1:16" s="172" customFormat="1" x14ac:dyDescent="0.35">
      <c r="A32" s="284"/>
      <c r="B32" s="342" t="str">
        <f>IF(Intro!$G$23="English",O32,P32)</f>
        <v>Describe "Other expenses".</v>
      </c>
      <c r="D32" s="340"/>
      <c r="E32" s="340"/>
      <c r="F32" s="340"/>
      <c r="G32" s="340"/>
      <c r="H32" s="340"/>
      <c r="I32" s="340"/>
      <c r="J32" s="340"/>
      <c r="K32" s="340"/>
      <c r="L32" s="336"/>
      <c r="O32" s="147" t="s">
        <v>546</v>
      </c>
      <c r="P32" s="147" t="s">
        <v>547</v>
      </c>
    </row>
    <row r="33" spans="1:16" s="172" customFormat="1" x14ac:dyDescent="0.35">
      <c r="A33" s="284"/>
      <c r="B33" s="285"/>
      <c r="C33" s="335"/>
      <c r="D33" s="340"/>
      <c r="E33" s="340"/>
      <c r="F33" s="340"/>
      <c r="G33" s="340"/>
      <c r="H33" s="340"/>
      <c r="I33" s="340"/>
      <c r="J33" s="340"/>
      <c r="K33" s="340"/>
      <c r="L33" s="336"/>
      <c r="O33" s="147"/>
      <c r="P33" s="147"/>
    </row>
    <row r="34" spans="1:16" s="172" customFormat="1" x14ac:dyDescent="0.35">
      <c r="A34" s="284"/>
      <c r="B34" s="807"/>
      <c r="C34" s="808"/>
      <c r="D34" s="808"/>
      <c r="E34" s="808"/>
      <c r="F34" s="808"/>
      <c r="G34" s="808"/>
      <c r="H34" s="808"/>
      <c r="I34" s="808"/>
      <c r="J34" s="808"/>
      <c r="K34" s="808"/>
      <c r="L34" s="809"/>
      <c r="O34" s="147"/>
      <c r="P34" s="147"/>
    </row>
    <row r="35" spans="1:16" s="172" customFormat="1" x14ac:dyDescent="0.35">
      <c r="A35" s="284"/>
      <c r="B35" s="807"/>
      <c r="C35" s="808"/>
      <c r="D35" s="808"/>
      <c r="E35" s="808"/>
      <c r="F35" s="808"/>
      <c r="G35" s="808"/>
      <c r="H35" s="808"/>
      <c r="I35" s="808"/>
      <c r="J35" s="808"/>
      <c r="K35" s="808"/>
      <c r="L35" s="809"/>
      <c r="O35" s="147"/>
      <c r="P35" s="147"/>
    </row>
    <row r="36" spans="1:16" s="172" customFormat="1" x14ac:dyDescent="0.35">
      <c r="A36" s="284"/>
      <c r="B36" s="807"/>
      <c r="C36" s="808"/>
      <c r="D36" s="808"/>
      <c r="E36" s="808"/>
      <c r="F36" s="808"/>
      <c r="G36" s="808"/>
      <c r="H36" s="808"/>
      <c r="I36" s="808"/>
      <c r="J36" s="808"/>
      <c r="K36" s="808"/>
      <c r="L36" s="809"/>
      <c r="O36" s="147"/>
      <c r="P36" s="147"/>
    </row>
    <row r="37" spans="1:16" s="172" customFormat="1" x14ac:dyDescent="0.35">
      <c r="A37" s="284"/>
      <c r="B37" s="807"/>
      <c r="C37" s="808"/>
      <c r="D37" s="808"/>
      <c r="E37" s="808"/>
      <c r="F37" s="808"/>
      <c r="G37" s="808"/>
      <c r="H37" s="808"/>
      <c r="I37" s="808"/>
      <c r="J37" s="808"/>
      <c r="K37" s="808"/>
      <c r="L37" s="809"/>
      <c r="O37" s="147"/>
      <c r="P37" s="147"/>
    </row>
    <row r="38" spans="1:16" s="172" customFormat="1" x14ac:dyDescent="0.35">
      <c r="A38" s="284"/>
      <c r="B38" s="807"/>
      <c r="C38" s="808"/>
      <c r="D38" s="808"/>
      <c r="E38" s="808"/>
      <c r="F38" s="808"/>
      <c r="G38" s="808"/>
      <c r="H38" s="808"/>
      <c r="I38" s="808"/>
      <c r="J38" s="808"/>
      <c r="K38" s="808"/>
      <c r="L38" s="809"/>
      <c r="O38" s="147"/>
      <c r="P38" s="147"/>
    </row>
    <row r="39" spans="1:16" s="172" customFormat="1" x14ac:dyDescent="0.35">
      <c r="A39" s="284"/>
      <c r="B39" s="807"/>
      <c r="C39" s="808"/>
      <c r="D39" s="808"/>
      <c r="E39" s="808"/>
      <c r="F39" s="808"/>
      <c r="G39" s="808"/>
      <c r="H39" s="808"/>
      <c r="I39" s="808"/>
      <c r="J39" s="808"/>
      <c r="K39" s="808"/>
      <c r="L39" s="809"/>
      <c r="O39" s="147"/>
      <c r="P39" s="147"/>
    </row>
    <row r="40" spans="1:16" s="172" customFormat="1" x14ac:dyDescent="0.35">
      <c r="A40" s="284"/>
      <c r="B40" s="807"/>
      <c r="C40" s="808"/>
      <c r="D40" s="808"/>
      <c r="E40" s="808"/>
      <c r="F40" s="808"/>
      <c r="G40" s="808"/>
      <c r="H40" s="808"/>
      <c r="I40" s="808"/>
      <c r="J40" s="808"/>
      <c r="K40" s="808"/>
      <c r="L40" s="809"/>
      <c r="O40" s="147"/>
      <c r="P40" s="147"/>
    </row>
    <row r="41" spans="1:16" s="172" customFormat="1" x14ac:dyDescent="0.35">
      <c r="A41" s="284"/>
      <c r="B41" s="807"/>
      <c r="C41" s="808"/>
      <c r="D41" s="808"/>
      <c r="E41" s="808"/>
      <c r="F41" s="808"/>
      <c r="G41" s="808"/>
      <c r="H41" s="808"/>
      <c r="I41" s="808"/>
      <c r="J41" s="808"/>
      <c r="K41" s="808"/>
      <c r="L41" s="809"/>
      <c r="O41" s="147"/>
      <c r="P41" s="147"/>
    </row>
    <row r="42" spans="1:16" s="172" customFormat="1" x14ac:dyDescent="0.35">
      <c r="A42" s="284"/>
      <c r="B42" s="264"/>
      <c r="C42" s="265"/>
      <c r="D42" s="265"/>
      <c r="E42" s="265"/>
      <c r="F42" s="188"/>
      <c r="G42" s="189"/>
      <c r="H42" s="189"/>
      <c r="I42" s="189"/>
      <c r="J42" s="189"/>
      <c r="K42" s="189"/>
      <c r="L42" s="281"/>
      <c r="O42" s="147"/>
      <c r="P42" s="147"/>
    </row>
    <row r="43" spans="1:16" s="172" customFormat="1" x14ac:dyDescent="0.35">
      <c r="A43" s="284"/>
      <c r="B43" s="525" t="str">
        <f>IF(Intro!$G$23="English",O43,P43)</f>
        <v>Explain any large changes between periods and any irregularities such as negative amounts in the amounts reported above.</v>
      </c>
      <c r="C43" s="526"/>
      <c r="D43" s="526"/>
      <c r="E43" s="526"/>
      <c r="F43" s="526"/>
      <c r="G43" s="526"/>
      <c r="H43" s="526"/>
      <c r="I43" s="526"/>
      <c r="J43" s="526"/>
      <c r="K43" s="526"/>
      <c r="L43" s="527"/>
      <c r="O43" s="146" t="s">
        <v>670</v>
      </c>
      <c r="P43" s="146" t="s">
        <v>671</v>
      </c>
    </row>
    <row r="44" spans="1:16" s="172" customFormat="1" x14ac:dyDescent="0.35">
      <c r="A44" s="284"/>
      <c r="B44" s="334"/>
      <c r="C44" s="335"/>
      <c r="D44" s="335"/>
      <c r="E44" s="335"/>
      <c r="F44" s="340"/>
      <c r="G44" s="340"/>
      <c r="H44" s="340"/>
      <c r="I44" s="340"/>
      <c r="J44" s="340"/>
      <c r="K44" s="340"/>
      <c r="L44" s="281"/>
      <c r="O44" s="147"/>
      <c r="P44" s="147"/>
    </row>
    <row r="45" spans="1:16" s="172" customFormat="1" x14ac:dyDescent="0.35">
      <c r="A45" s="284"/>
      <c r="B45" s="781"/>
      <c r="C45" s="782"/>
      <c r="D45" s="782"/>
      <c r="E45" s="782"/>
      <c r="F45" s="782"/>
      <c r="G45" s="782"/>
      <c r="H45" s="782"/>
      <c r="I45" s="782"/>
      <c r="J45" s="782"/>
      <c r="K45" s="782"/>
      <c r="L45" s="783"/>
      <c r="O45" s="147"/>
      <c r="P45" s="147"/>
    </row>
    <row r="46" spans="1:16" s="172" customFormat="1" x14ac:dyDescent="0.35">
      <c r="A46" s="284"/>
      <c r="B46" s="781"/>
      <c r="C46" s="782"/>
      <c r="D46" s="782"/>
      <c r="E46" s="782"/>
      <c r="F46" s="782"/>
      <c r="G46" s="782"/>
      <c r="H46" s="782"/>
      <c r="I46" s="782"/>
      <c r="J46" s="782"/>
      <c r="K46" s="782"/>
      <c r="L46" s="783"/>
      <c r="O46" s="147"/>
      <c r="P46" s="147"/>
    </row>
    <row r="47" spans="1:16" s="172" customFormat="1" x14ac:dyDescent="0.35">
      <c r="A47" s="284"/>
      <c r="B47" s="781"/>
      <c r="C47" s="782"/>
      <c r="D47" s="782"/>
      <c r="E47" s="782"/>
      <c r="F47" s="782"/>
      <c r="G47" s="782"/>
      <c r="H47" s="782"/>
      <c r="I47" s="782"/>
      <c r="J47" s="782"/>
      <c r="K47" s="782"/>
      <c r="L47" s="783"/>
      <c r="O47" s="147"/>
      <c r="P47" s="147"/>
    </row>
    <row r="48" spans="1:16" s="172" customFormat="1" x14ac:dyDescent="0.35">
      <c r="A48" s="284"/>
      <c r="B48" s="781"/>
      <c r="C48" s="782"/>
      <c r="D48" s="782"/>
      <c r="E48" s="782"/>
      <c r="F48" s="782"/>
      <c r="G48" s="782"/>
      <c r="H48" s="782"/>
      <c r="I48" s="782"/>
      <c r="J48" s="782"/>
      <c r="K48" s="782"/>
      <c r="L48" s="783"/>
      <c r="O48" s="147"/>
      <c r="P48" s="147"/>
    </row>
    <row r="49" spans="1:16" s="172" customFormat="1" x14ac:dyDescent="0.35">
      <c r="A49" s="284"/>
      <c r="B49" s="781"/>
      <c r="C49" s="782"/>
      <c r="D49" s="782"/>
      <c r="E49" s="782"/>
      <c r="F49" s="782"/>
      <c r="G49" s="782"/>
      <c r="H49" s="782"/>
      <c r="I49" s="782"/>
      <c r="J49" s="782"/>
      <c r="K49" s="782"/>
      <c r="L49" s="783"/>
      <c r="O49" s="147"/>
      <c r="P49" s="147"/>
    </row>
    <row r="50" spans="1:16" s="172" customFormat="1" x14ac:dyDescent="0.35">
      <c r="A50" s="284"/>
      <c r="B50" s="781"/>
      <c r="C50" s="782"/>
      <c r="D50" s="782"/>
      <c r="E50" s="782"/>
      <c r="F50" s="782"/>
      <c r="G50" s="782"/>
      <c r="H50" s="782"/>
      <c r="I50" s="782"/>
      <c r="J50" s="782"/>
      <c r="K50" s="782"/>
      <c r="L50" s="783"/>
      <c r="O50" s="147"/>
      <c r="P50" s="147"/>
    </row>
    <row r="51" spans="1:16" s="172" customFormat="1" x14ac:dyDescent="0.35">
      <c r="A51" s="284"/>
      <c r="B51" s="781"/>
      <c r="C51" s="782"/>
      <c r="D51" s="782"/>
      <c r="E51" s="782"/>
      <c r="F51" s="782"/>
      <c r="G51" s="782"/>
      <c r="H51" s="782"/>
      <c r="I51" s="782"/>
      <c r="J51" s="782"/>
      <c r="K51" s="782"/>
      <c r="L51" s="783"/>
      <c r="O51" s="147"/>
      <c r="P51" s="147"/>
    </row>
    <row r="52" spans="1:16" s="172" customFormat="1" x14ac:dyDescent="0.35">
      <c r="A52" s="284"/>
      <c r="B52" s="781"/>
      <c r="C52" s="782"/>
      <c r="D52" s="782"/>
      <c r="E52" s="782"/>
      <c r="F52" s="782"/>
      <c r="G52" s="782"/>
      <c r="H52" s="782"/>
      <c r="I52" s="782"/>
      <c r="J52" s="782"/>
      <c r="K52" s="782"/>
      <c r="L52" s="783"/>
      <c r="O52" s="147"/>
      <c r="P52" s="147"/>
    </row>
    <row r="53" spans="1:16" s="147" customFormat="1" x14ac:dyDescent="0.35">
      <c r="A53" s="277"/>
      <c r="B53" s="273"/>
      <c r="C53" s="274"/>
      <c r="D53" s="274"/>
      <c r="E53" s="274"/>
      <c r="F53" s="274"/>
      <c r="G53" s="274"/>
      <c r="H53" s="274"/>
      <c r="I53" s="274"/>
      <c r="J53" s="274"/>
      <c r="K53" s="274"/>
      <c r="L53" s="275"/>
    </row>
    <row r="54" spans="1:16" s="3" customFormat="1" x14ac:dyDescent="0.35">
      <c r="A54" s="12"/>
      <c r="B54" s="636" t="s">
        <v>21</v>
      </c>
      <c r="C54" s="637"/>
      <c r="D54" s="637"/>
      <c r="E54" s="637"/>
      <c r="F54" s="637"/>
      <c r="G54" s="637"/>
      <c r="H54" s="637"/>
      <c r="I54" s="637"/>
      <c r="J54" s="637"/>
      <c r="K54" s="637"/>
      <c r="L54" s="638"/>
      <c r="M54" s="286"/>
      <c r="O54" s="147"/>
    </row>
    <row r="55" spans="1:16" s="147" customFormat="1" x14ac:dyDescent="0.35">
      <c r="A55" s="277"/>
      <c r="B55" s="241"/>
      <c r="C55" s="228"/>
      <c r="D55" s="228"/>
      <c r="E55" s="228"/>
      <c r="F55" s="228"/>
      <c r="G55" s="228"/>
      <c r="H55" s="228"/>
      <c r="I55" s="228"/>
      <c r="J55" s="228"/>
      <c r="K55" s="228"/>
      <c r="L55" s="229"/>
    </row>
    <row r="56" spans="1:16" s="147" customFormat="1" x14ac:dyDescent="0.35">
      <c r="A56" s="277"/>
      <c r="B56" s="624" t="str">
        <f>IF(Intro!$G$23="English",O56,P56)</f>
        <v>Submit audited financial statements for your total firm for each fiscal year since January 1, 2022. If unavailable, provide the equivalent unaudited statements.</v>
      </c>
      <c r="C56" s="625"/>
      <c r="D56" s="625" t="e">
        <f>IF(#REF!="English",P56,Q56)</f>
        <v>#REF!</v>
      </c>
      <c r="E56" s="625" t="e">
        <f>IF(#REF!="English",Q56,R56)</f>
        <v>#REF!</v>
      </c>
      <c r="F56" s="625" t="e">
        <f>IF(#REF!="English",R56,S56)</f>
        <v>#REF!</v>
      </c>
      <c r="G56" s="625" t="e">
        <f>IF(#REF!="English",S56,T56)</f>
        <v>#REF!</v>
      </c>
      <c r="H56" s="625" t="e">
        <f>IF(#REF!="English",T56,U56)</f>
        <v>#REF!</v>
      </c>
      <c r="I56" s="625" t="e">
        <f>IF(#REF!="English",U56,V56)</f>
        <v>#REF!</v>
      </c>
      <c r="J56" s="625" t="e">
        <f>IF(#REF!="English",V56,W56)</f>
        <v>#REF!</v>
      </c>
      <c r="K56" s="625" t="e">
        <f>IF(#REF!="English",W56,X56)</f>
        <v>#REF!</v>
      </c>
      <c r="L56" s="626" t="e">
        <f>IF(#REF!="English",X56,Y56)</f>
        <v>#REF!</v>
      </c>
      <c r="O56" s="147" t="str">
        <f>"Submit audited financial statements for your total firm for each fiscal year since January 1, "&amp;Variables!B6&amp;". If unavailable, provide the equivalent unaudited statements."</f>
        <v>Submit audited financial statements for your total firm for each fiscal year since January 1, 2022. If unavailable, provide the equivalent unaudited statements.</v>
      </c>
      <c r="P56" s="147" t="str">
        <f>"Présentez les états financiers vérifiés pour l'ensemble de l'entreprise pour chaque exercice depuis le 1er janvier "&amp;Variables!B6&amp;". Si votre entreprise ne prépare pas habituellement d’états vérifiés, soumettez des états non vérifiés équivalents."</f>
        <v>Présentez les états financiers vérifiés pour l'ensemble de l'entreprise pour chaque exercice depuis le 1er janvier 2022. Si votre entreprise ne prépare pas habituellement d’états vérifiés, soumettez des états non vérifiés équivalents.</v>
      </c>
    </row>
    <row r="57" spans="1:16" s="147" customFormat="1" x14ac:dyDescent="0.35">
      <c r="A57" s="277"/>
      <c r="B57" s="624"/>
      <c r="C57" s="625"/>
      <c r="D57" s="625"/>
      <c r="E57" s="625"/>
      <c r="F57" s="625"/>
      <c r="G57" s="625"/>
      <c r="H57" s="625"/>
      <c r="I57" s="625"/>
      <c r="J57" s="625"/>
      <c r="K57" s="625"/>
      <c r="L57" s="626"/>
    </row>
    <row r="58" spans="1:16" s="173" customFormat="1" x14ac:dyDescent="0.35">
      <c r="A58" s="278"/>
      <c r="B58" s="624" t="str">
        <f>IF(Intro!$G$23="English",O58,P58)</f>
        <v>Indicate the attachment numbers.</v>
      </c>
      <c r="C58" s="625"/>
      <c r="D58" s="625"/>
      <c r="E58" s="625"/>
      <c r="F58" s="625"/>
      <c r="G58" s="625"/>
      <c r="H58" s="625"/>
      <c r="I58" s="625"/>
      <c r="J58" s="625"/>
      <c r="K58" s="625"/>
      <c r="L58" s="626"/>
      <c r="O58" s="169" t="s">
        <v>716</v>
      </c>
      <c r="P58" s="169" t="s">
        <v>717</v>
      </c>
    </row>
    <row r="59" spans="1:16" s="3" customFormat="1" x14ac:dyDescent="0.35">
      <c r="A59" s="13"/>
      <c r="B59" s="629"/>
      <c r="C59" s="630"/>
      <c r="D59" s="630"/>
      <c r="E59" s="630"/>
      <c r="F59" s="630"/>
      <c r="G59" s="630"/>
      <c r="H59" s="630"/>
      <c r="I59" s="630"/>
      <c r="J59" s="630"/>
      <c r="K59" s="630"/>
      <c r="L59" s="631"/>
      <c r="M59" s="173"/>
      <c r="O59" s="167"/>
      <c r="P59" s="167"/>
    </row>
    <row r="60" spans="1:16" s="3" customFormat="1" x14ac:dyDescent="0.35">
      <c r="A60" s="13"/>
      <c r="B60" s="629"/>
      <c r="C60" s="630"/>
      <c r="D60" s="630"/>
      <c r="E60" s="630"/>
      <c r="F60" s="630"/>
      <c r="G60" s="630"/>
      <c r="H60" s="630"/>
      <c r="I60" s="630"/>
      <c r="J60" s="630"/>
      <c r="K60" s="630"/>
      <c r="L60" s="631"/>
      <c r="M60" s="173"/>
      <c r="O60" s="167"/>
      <c r="P60" s="167"/>
    </row>
    <row r="61" spans="1:16" s="3" customFormat="1" x14ac:dyDescent="0.35">
      <c r="A61" s="13"/>
      <c r="B61" s="629"/>
      <c r="C61" s="630"/>
      <c r="D61" s="630"/>
      <c r="E61" s="630"/>
      <c r="F61" s="630"/>
      <c r="G61" s="630"/>
      <c r="H61" s="630"/>
      <c r="I61" s="630"/>
      <c r="J61" s="630"/>
      <c r="K61" s="630"/>
      <c r="L61" s="631"/>
      <c r="M61" s="173"/>
      <c r="O61" s="167"/>
      <c r="P61" s="167"/>
    </row>
    <row r="62" spans="1:16" s="3" customFormat="1" x14ac:dyDescent="0.35">
      <c r="A62" s="13"/>
      <c r="B62" s="629"/>
      <c r="C62" s="630"/>
      <c r="D62" s="630"/>
      <c r="E62" s="630"/>
      <c r="F62" s="630"/>
      <c r="G62" s="630"/>
      <c r="H62" s="630"/>
      <c r="I62" s="630"/>
      <c r="J62" s="630"/>
      <c r="K62" s="630"/>
      <c r="L62" s="631"/>
      <c r="M62" s="173"/>
      <c r="O62" s="167"/>
      <c r="P62" s="167"/>
    </row>
    <row r="63" spans="1:16" s="3" customFormat="1" x14ac:dyDescent="0.35">
      <c r="A63" s="12"/>
      <c r="B63" s="287"/>
      <c r="C63" s="288"/>
      <c r="D63" s="288"/>
      <c r="E63" s="289"/>
      <c r="F63" s="289"/>
      <c r="G63" s="289"/>
      <c r="H63" s="289"/>
      <c r="I63" s="289"/>
      <c r="J63" s="289"/>
      <c r="K63" s="289"/>
      <c r="L63" s="290"/>
      <c r="M63" s="286"/>
    </row>
    <row r="64" spans="1:16" x14ac:dyDescent="0.35">
      <c r="B64" s="655" t="str">
        <f>IF(Intro!$G$23="English",O64,P64)</f>
        <v>COST OF GOODS MANUFACTURED OF THE GOODS</v>
      </c>
      <c r="C64" s="656"/>
      <c r="D64" s="656"/>
      <c r="E64" s="656"/>
      <c r="F64" s="656"/>
      <c r="G64" s="656"/>
      <c r="H64" s="656"/>
      <c r="I64" s="656"/>
      <c r="J64" s="656"/>
      <c r="K64" s="656"/>
      <c r="L64" s="657"/>
      <c r="M64" s="147"/>
      <c r="O64" s="267" t="s">
        <v>634</v>
      </c>
      <c r="P64" s="267" t="s">
        <v>635</v>
      </c>
    </row>
    <row r="65" spans="1:16" x14ac:dyDescent="0.35">
      <c r="B65" s="636" t="s">
        <v>26</v>
      </c>
      <c r="C65" s="637"/>
      <c r="D65" s="637"/>
      <c r="E65" s="637"/>
      <c r="F65" s="637"/>
      <c r="G65" s="637"/>
      <c r="H65" s="637"/>
      <c r="I65" s="637"/>
      <c r="J65" s="637"/>
      <c r="K65" s="637"/>
      <c r="L65" s="638"/>
      <c r="M65" s="2"/>
    </row>
    <row r="66" spans="1:16" s="10" customFormat="1" x14ac:dyDescent="0.35">
      <c r="A66" s="12"/>
      <c r="B66" s="27"/>
      <c r="C66" s="28"/>
      <c r="D66" s="28"/>
      <c r="E66" s="29"/>
      <c r="F66" s="29"/>
      <c r="G66" s="29"/>
      <c r="H66" s="29"/>
      <c r="I66" s="29"/>
      <c r="J66" s="29"/>
      <c r="K66" s="29"/>
      <c r="L66" s="30"/>
    </row>
    <row r="67" spans="1:16" s="10" customFormat="1" x14ac:dyDescent="0.35">
      <c r="A67" s="12"/>
      <c r="B67" s="525" t="str">
        <f>IF(Intro!$G$23="English",O67,P67)</f>
        <v xml:space="preserve">Complete the statement of the cost of goods manufactured for your firm's sales in Canada and export sales of the goods produced in Canada. </v>
      </c>
      <c r="C67" s="526"/>
      <c r="D67" s="526"/>
      <c r="E67" s="526"/>
      <c r="F67" s="526"/>
      <c r="G67" s="526"/>
      <c r="H67" s="526"/>
      <c r="I67" s="526"/>
      <c r="J67" s="526"/>
      <c r="K67" s="526"/>
      <c r="L67" s="527"/>
      <c r="O67" s="11" t="s">
        <v>351</v>
      </c>
      <c r="P67" s="10" t="s">
        <v>123</v>
      </c>
    </row>
    <row r="68" spans="1:16" s="10" customFormat="1" x14ac:dyDescent="0.35">
      <c r="A68" s="12"/>
      <c r="B68" s="253"/>
      <c r="C68" s="254"/>
      <c r="D68" s="28"/>
      <c r="E68" s="29"/>
      <c r="F68" s="29"/>
      <c r="G68" s="29"/>
      <c r="H68" s="29"/>
      <c r="I68" s="29"/>
      <c r="J68" s="29"/>
      <c r="K68" s="29"/>
      <c r="L68" s="30"/>
      <c r="O68" s="11"/>
    </row>
    <row r="69" spans="1:16" s="10" customFormat="1" x14ac:dyDescent="0.35">
      <c r="A69" s="12"/>
      <c r="B69" s="787" t="str">
        <f>IF(Intro!$G$23="English",O69,P69)</f>
        <v>For Sale in Canada</v>
      </c>
      <c r="C69" s="788"/>
      <c r="D69" s="788"/>
      <c r="E69" s="788"/>
      <c r="F69" s="788"/>
      <c r="G69" s="789"/>
      <c r="H69" s="732">
        <f>Variables!$B$6</f>
        <v>2022</v>
      </c>
      <c r="I69" s="732">
        <f>H69+1</f>
        <v>2023</v>
      </c>
      <c r="J69" s="732">
        <f>I69+1</f>
        <v>2024</v>
      </c>
      <c r="K69" s="732" t="str">
        <f>J22</f>
        <v>Jan-Sept 2024</v>
      </c>
      <c r="L69" s="744" t="str">
        <f>K22</f>
        <v>Jan-Sept 2025</v>
      </c>
      <c r="O69" s="11" t="s">
        <v>43</v>
      </c>
      <c r="P69" s="11" t="s">
        <v>44</v>
      </c>
    </row>
    <row r="70" spans="1:16" s="10" customFormat="1" x14ac:dyDescent="0.35">
      <c r="A70" s="12"/>
      <c r="B70" s="790"/>
      <c r="C70" s="791"/>
      <c r="D70" s="791"/>
      <c r="E70" s="791"/>
      <c r="F70" s="791"/>
      <c r="G70" s="792"/>
      <c r="H70" s="733"/>
      <c r="I70" s="733"/>
      <c r="J70" s="733"/>
      <c r="K70" s="733"/>
      <c r="L70" s="746"/>
      <c r="O70" s="11"/>
      <c r="P70" s="11"/>
    </row>
    <row r="71" spans="1:16" s="147" customFormat="1" x14ac:dyDescent="0.35">
      <c r="A71" s="277"/>
      <c r="B71" s="776" t="str">
        <f>IF(Intro!$G$23="English",O71,P71)</f>
        <v xml:space="preserve">Beginning Inventory of Goods in Process </v>
      </c>
      <c r="C71" s="777"/>
      <c r="D71" s="777"/>
      <c r="E71" s="777"/>
      <c r="F71" s="777"/>
      <c r="G71" s="193" t="s">
        <v>490</v>
      </c>
      <c r="H71" s="194"/>
      <c r="I71" s="194"/>
      <c r="J71" s="194"/>
      <c r="K71" s="194"/>
      <c r="L71" s="201"/>
      <c r="O71" s="147" t="s">
        <v>59</v>
      </c>
      <c r="P71" s="147" t="s">
        <v>60</v>
      </c>
    </row>
    <row r="72" spans="1:16" s="147" customFormat="1" x14ac:dyDescent="0.35">
      <c r="A72" s="277"/>
      <c r="B72" s="776" t="str">
        <f>IF(Intro!$G$23="English",O72,P72)</f>
        <v xml:space="preserve">Direct material used 1 - </v>
      </c>
      <c r="C72" s="780"/>
      <c r="D72" s="780"/>
      <c r="E72" s="780"/>
      <c r="F72" s="780"/>
      <c r="G72" s="193" t="s">
        <v>490</v>
      </c>
      <c r="H72" s="194"/>
      <c r="I72" s="194"/>
      <c r="J72" s="194"/>
      <c r="K72" s="194"/>
      <c r="L72" s="201"/>
      <c r="O72" s="11" t="str">
        <f>"Direct material used 1 - "&amp;Public!E187</f>
        <v xml:space="preserve">Direct material used 1 - </v>
      </c>
      <c r="P72" s="10" t="str">
        <f>"La matière directe utilisée 1 - "&amp;Public!E187</f>
        <v xml:space="preserve">La matière directe utilisée 1 - </v>
      </c>
    </row>
    <row r="73" spans="1:16" s="147" customFormat="1" x14ac:dyDescent="0.35">
      <c r="A73" s="277"/>
      <c r="B73" s="776" t="str">
        <f>IF(Intro!$G$23="English",O73,P73)</f>
        <v xml:space="preserve">Direct material used 2 - </v>
      </c>
      <c r="C73" s="780"/>
      <c r="D73" s="780"/>
      <c r="E73" s="780"/>
      <c r="F73" s="780"/>
      <c r="G73" s="193" t="s">
        <v>490</v>
      </c>
      <c r="H73" s="194"/>
      <c r="I73" s="194"/>
      <c r="J73" s="194"/>
      <c r="K73" s="194"/>
      <c r="L73" s="201"/>
      <c r="O73" s="11" t="str">
        <f>"Direct material used 2 - "&amp;Public!E188</f>
        <v xml:space="preserve">Direct material used 2 - </v>
      </c>
      <c r="P73" s="10" t="str">
        <f>"La matière directe utilisée 2 - "&amp;Public!E188</f>
        <v xml:space="preserve">La matière directe utilisée 2 - </v>
      </c>
    </row>
    <row r="74" spans="1:16" s="147" customFormat="1" x14ac:dyDescent="0.35">
      <c r="A74" s="277"/>
      <c r="B74" s="776" t="str">
        <f>IF(Intro!$G$23="English",O74,P74)</f>
        <v xml:space="preserve">Direct material used 3 - </v>
      </c>
      <c r="C74" s="780"/>
      <c r="D74" s="780"/>
      <c r="E74" s="780"/>
      <c r="F74" s="780"/>
      <c r="G74" s="193" t="s">
        <v>490</v>
      </c>
      <c r="H74" s="194"/>
      <c r="I74" s="194"/>
      <c r="J74" s="194"/>
      <c r="K74" s="194"/>
      <c r="L74" s="201"/>
      <c r="O74" s="11" t="str">
        <f>"Direct material used 3 - "&amp;Public!E189</f>
        <v xml:space="preserve">Direct material used 3 - </v>
      </c>
      <c r="P74" s="10" t="str">
        <f>"La matière directe utilisée 3 - "&amp;Public!E189</f>
        <v xml:space="preserve">La matière directe utilisée 3 - </v>
      </c>
    </row>
    <row r="75" spans="1:16" s="147" customFormat="1" x14ac:dyDescent="0.35">
      <c r="A75" s="277"/>
      <c r="B75" s="776" t="str">
        <f>IF(Intro!$G$23="English",O75,P75)</f>
        <v xml:space="preserve">All Other Direct Materials Used </v>
      </c>
      <c r="C75" s="780"/>
      <c r="D75" s="780"/>
      <c r="E75" s="780"/>
      <c r="F75" s="780"/>
      <c r="G75" s="193" t="s">
        <v>490</v>
      </c>
      <c r="H75" s="194"/>
      <c r="I75" s="194"/>
      <c r="J75" s="194"/>
      <c r="K75" s="194"/>
      <c r="L75" s="201"/>
      <c r="O75" s="147" t="s">
        <v>61</v>
      </c>
      <c r="P75" s="147" t="s">
        <v>62</v>
      </c>
    </row>
    <row r="76" spans="1:16" s="147" customFormat="1" x14ac:dyDescent="0.35">
      <c r="A76" s="277"/>
      <c r="B76" s="776" t="str">
        <f>IF(Intro!$G$23="English",O76,P76)</f>
        <v>Direct Employment Wages Paid</v>
      </c>
      <c r="C76" s="780"/>
      <c r="D76" s="780"/>
      <c r="E76" s="780"/>
      <c r="F76" s="780"/>
      <c r="G76" s="193" t="s">
        <v>490</v>
      </c>
      <c r="H76" s="194"/>
      <c r="I76" s="194"/>
      <c r="J76" s="194"/>
      <c r="K76" s="194"/>
      <c r="L76" s="201"/>
      <c r="O76" s="147" t="s">
        <v>63</v>
      </c>
      <c r="P76" s="147" t="s">
        <v>64</v>
      </c>
    </row>
    <row r="77" spans="1:16" s="147" customFormat="1" x14ac:dyDescent="0.35">
      <c r="A77" s="277"/>
      <c r="B77" s="776" t="str">
        <f>IF(Intro!$G$23="English",O77,P77)</f>
        <v xml:space="preserve">Factory overhead </v>
      </c>
      <c r="C77" s="780"/>
      <c r="D77" s="780"/>
      <c r="E77" s="780"/>
      <c r="F77" s="780"/>
      <c r="G77" s="193" t="s">
        <v>490</v>
      </c>
      <c r="H77" s="194"/>
      <c r="I77" s="194"/>
      <c r="J77" s="194"/>
      <c r="K77" s="194"/>
      <c r="L77" s="201"/>
      <c r="O77" s="147" t="s">
        <v>352</v>
      </c>
      <c r="P77" s="147" t="s">
        <v>65</v>
      </c>
    </row>
    <row r="78" spans="1:16" s="147" customFormat="1" x14ac:dyDescent="0.35">
      <c r="A78" s="277"/>
      <c r="B78" s="776" t="str">
        <f>IF(Intro!$G$23="English",O78,P78)</f>
        <v>Ending Inventory of Goods in Process</v>
      </c>
      <c r="C78" s="780"/>
      <c r="D78" s="780"/>
      <c r="E78" s="780"/>
      <c r="F78" s="780"/>
      <c r="G78" s="193" t="s">
        <v>490</v>
      </c>
      <c r="H78" s="194"/>
      <c r="I78" s="194"/>
      <c r="J78" s="194"/>
      <c r="K78" s="194"/>
      <c r="L78" s="201"/>
      <c r="O78" s="147" t="s">
        <v>174</v>
      </c>
      <c r="P78" s="147" t="s">
        <v>521</v>
      </c>
    </row>
    <row r="79" spans="1:16" s="172" customFormat="1" x14ac:dyDescent="0.35">
      <c r="A79" s="284"/>
      <c r="B79" s="778" t="str">
        <f>IF(Intro!$G$23="English",O79,P79)</f>
        <v>Cost of Goods Manufactured</v>
      </c>
      <c r="C79" s="780"/>
      <c r="D79" s="780"/>
      <c r="E79" s="780"/>
      <c r="F79" s="780"/>
      <c r="G79" s="193" t="s">
        <v>490</v>
      </c>
      <c r="H79" s="195">
        <f>H71+H72+H73+H74+H75+H76+H77-H78</f>
        <v>0</v>
      </c>
      <c r="I79" s="195">
        <f>I71+I72+I73+I74+I75+I76+I77-I78</f>
        <v>0</v>
      </c>
      <c r="J79" s="195">
        <f>J71+J72+J73+J74+J75+J76+J77-J78</f>
        <v>0</v>
      </c>
      <c r="K79" s="195">
        <f>K71+K72+K73+K74+K75+K76+K77-K78</f>
        <v>0</v>
      </c>
      <c r="L79" s="202">
        <f>L71+L72+L73+L74+L75+L76+L77-L78</f>
        <v>0</v>
      </c>
      <c r="O79" s="172" t="s">
        <v>66</v>
      </c>
      <c r="P79" s="172" t="s">
        <v>67</v>
      </c>
    </row>
    <row r="80" spans="1:16" s="172" customFormat="1" x14ac:dyDescent="0.35">
      <c r="A80" s="284"/>
      <c r="B80" s="264"/>
      <c r="C80" s="291"/>
      <c r="D80" s="291"/>
      <c r="E80" s="291"/>
      <c r="F80" s="291"/>
      <c r="G80" s="190"/>
      <c r="H80" s="191"/>
      <c r="I80" s="191"/>
      <c r="J80" s="191"/>
      <c r="K80" s="191"/>
      <c r="L80" s="192"/>
    </row>
    <row r="81" spans="1:16" s="172" customFormat="1" x14ac:dyDescent="0.35">
      <c r="A81" s="284"/>
      <c r="B81" s="525" t="str">
        <f>B43</f>
        <v>Explain any large changes between periods and any irregularities such as negative amounts in the amounts reported above.</v>
      </c>
      <c r="C81" s="526"/>
      <c r="D81" s="526"/>
      <c r="E81" s="526"/>
      <c r="F81" s="526"/>
      <c r="G81" s="526"/>
      <c r="H81" s="526"/>
      <c r="I81" s="526"/>
      <c r="J81" s="526"/>
      <c r="K81" s="526"/>
      <c r="L81" s="527"/>
      <c r="O81" s="147"/>
      <c r="P81" s="147"/>
    </row>
    <row r="82" spans="1:16" s="172" customFormat="1" x14ac:dyDescent="0.35">
      <c r="A82" s="284"/>
      <c r="B82" s="257"/>
      <c r="C82" s="258"/>
      <c r="D82" s="258"/>
      <c r="E82" s="258"/>
      <c r="F82" s="258"/>
      <c r="L82" s="292"/>
    </row>
    <row r="83" spans="1:16" s="172" customFormat="1" x14ac:dyDescent="0.35">
      <c r="A83" s="284"/>
      <c r="B83" s="781"/>
      <c r="C83" s="782"/>
      <c r="D83" s="782"/>
      <c r="E83" s="782"/>
      <c r="F83" s="782"/>
      <c r="G83" s="782"/>
      <c r="H83" s="782"/>
      <c r="I83" s="782"/>
      <c r="J83" s="782"/>
      <c r="K83" s="782"/>
      <c r="L83" s="783"/>
    </row>
    <row r="84" spans="1:16" s="172" customFormat="1" x14ac:dyDescent="0.35">
      <c r="A84" s="284"/>
      <c r="B84" s="781"/>
      <c r="C84" s="782"/>
      <c r="D84" s="782"/>
      <c r="E84" s="782"/>
      <c r="F84" s="782"/>
      <c r="G84" s="782"/>
      <c r="H84" s="782"/>
      <c r="I84" s="782"/>
      <c r="J84" s="782"/>
      <c r="K84" s="782"/>
      <c r="L84" s="783"/>
      <c r="O84" s="147"/>
      <c r="P84" s="147"/>
    </row>
    <row r="85" spans="1:16" s="172" customFormat="1" x14ac:dyDescent="0.35">
      <c r="A85" s="284"/>
      <c r="B85" s="781"/>
      <c r="C85" s="782"/>
      <c r="D85" s="782"/>
      <c r="E85" s="782"/>
      <c r="F85" s="782"/>
      <c r="G85" s="782"/>
      <c r="H85" s="782"/>
      <c r="I85" s="782"/>
      <c r="J85" s="782"/>
      <c r="K85" s="782"/>
      <c r="L85" s="783"/>
      <c r="O85" s="147"/>
      <c r="P85" s="147"/>
    </row>
    <row r="86" spans="1:16" s="172" customFormat="1" x14ac:dyDescent="0.35">
      <c r="A86" s="284"/>
      <c r="B86" s="781"/>
      <c r="C86" s="782"/>
      <c r="D86" s="782"/>
      <c r="E86" s="782"/>
      <c r="F86" s="782"/>
      <c r="G86" s="782"/>
      <c r="H86" s="782"/>
      <c r="I86" s="782"/>
      <c r="J86" s="782"/>
      <c r="K86" s="782"/>
      <c r="L86" s="783"/>
      <c r="O86" s="147"/>
      <c r="P86" s="147"/>
    </row>
    <row r="87" spans="1:16" s="172" customFormat="1" x14ac:dyDescent="0.35">
      <c r="A87" s="284"/>
      <c r="B87" s="781"/>
      <c r="C87" s="782"/>
      <c r="D87" s="782"/>
      <c r="E87" s="782"/>
      <c r="F87" s="782"/>
      <c r="G87" s="782"/>
      <c r="H87" s="782"/>
      <c r="I87" s="782"/>
      <c r="J87" s="782"/>
      <c r="K87" s="782"/>
      <c r="L87" s="783"/>
    </row>
    <row r="88" spans="1:16" s="172" customFormat="1" x14ac:dyDescent="0.35">
      <c r="A88" s="284"/>
      <c r="B88" s="781"/>
      <c r="C88" s="782"/>
      <c r="D88" s="782"/>
      <c r="E88" s="782"/>
      <c r="F88" s="782"/>
      <c r="G88" s="782"/>
      <c r="H88" s="782"/>
      <c r="I88" s="782"/>
      <c r="J88" s="782"/>
      <c r="K88" s="782"/>
      <c r="L88" s="783"/>
    </row>
    <row r="89" spans="1:16" s="172" customFormat="1" x14ac:dyDescent="0.35">
      <c r="A89" s="284"/>
      <c r="B89" s="781"/>
      <c r="C89" s="782"/>
      <c r="D89" s="782"/>
      <c r="E89" s="782"/>
      <c r="F89" s="782"/>
      <c r="G89" s="782"/>
      <c r="H89" s="782"/>
      <c r="I89" s="782"/>
      <c r="J89" s="782"/>
      <c r="K89" s="782"/>
      <c r="L89" s="783"/>
    </row>
    <row r="90" spans="1:16" s="172" customFormat="1" x14ac:dyDescent="0.35">
      <c r="A90" s="284"/>
      <c r="B90" s="781"/>
      <c r="C90" s="782"/>
      <c r="D90" s="782"/>
      <c r="E90" s="782"/>
      <c r="F90" s="782"/>
      <c r="G90" s="782"/>
      <c r="H90" s="782"/>
      <c r="I90" s="782"/>
      <c r="J90" s="782"/>
      <c r="K90" s="782"/>
      <c r="L90" s="783"/>
    </row>
    <row r="91" spans="1:16" s="10" customFormat="1" x14ac:dyDescent="0.35">
      <c r="A91" s="12"/>
      <c r="B91" s="253"/>
      <c r="C91" s="254"/>
      <c r="G91" s="28"/>
      <c r="H91" s="29"/>
      <c r="I91" s="29"/>
      <c r="J91" s="29"/>
      <c r="K91" s="29"/>
      <c r="L91" s="30"/>
      <c r="O91" s="11"/>
    </row>
    <row r="92" spans="1:16" s="239" customFormat="1" x14ac:dyDescent="0.35">
      <c r="A92" s="238"/>
      <c r="B92" s="787" t="str">
        <f>IF(Intro!$G$23="English",O92,P92)</f>
        <v>For Export Sales</v>
      </c>
      <c r="C92" s="788"/>
      <c r="D92" s="788"/>
      <c r="E92" s="788"/>
      <c r="F92" s="788"/>
      <c r="G92" s="789"/>
      <c r="H92" s="732">
        <f>Variables!$B$6</f>
        <v>2022</v>
      </c>
      <c r="I92" s="732">
        <f>H92+1</f>
        <v>2023</v>
      </c>
      <c r="J92" s="732">
        <f>I92+1</f>
        <v>2024</v>
      </c>
      <c r="K92" s="732" t="str">
        <f>K69</f>
        <v>Jan-Sept 2024</v>
      </c>
      <c r="L92" s="744" t="str">
        <f>L69</f>
        <v>Jan-Sept 2025</v>
      </c>
      <c r="O92" s="240" t="s">
        <v>175</v>
      </c>
      <c r="P92" s="240" t="s">
        <v>176</v>
      </c>
    </row>
    <row r="93" spans="1:16" s="239" customFormat="1" x14ac:dyDescent="0.35">
      <c r="A93" s="238"/>
      <c r="B93" s="790"/>
      <c r="C93" s="791"/>
      <c r="D93" s="791"/>
      <c r="E93" s="791"/>
      <c r="F93" s="791"/>
      <c r="G93" s="792"/>
      <c r="H93" s="733"/>
      <c r="I93" s="733"/>
      <c r="J93" s="733"/>
      <c r="K93" s="733"/>
      <c r="L93" s="746"/>
      <c r="O93" s="240"/>
      <c r="P93" s="240"/>
    </row>
    <row r="94" spans="1:16" s="147" customFormat="1" x14ac:dyDescent="0.35">
      <c r="A94" s="277"/>
      <c r="B94" s="776" t="str">
        <f>IF(Intro!$G$23="English",O94,P94)</f>
        <v xml:space="preserve">Beginning Inventory of Goods in Process </v>
      </c>
      <c r="C94" s="777"/>
      <c r="D94" s="777"/>
      <c r="E94" s="777"/>
      <c r="F94" s="777"/>
      <c r="G94" s="198" t="s">
        <v>490</v>
      </c>
      <c r="H94" s="196"/>
      <c r="I94" s="196"/>
      <c r="J94" s="196"/>
      <c r="K94" s="196"/>
      <c r="L94" s="203"/>
      <c r="O94" s="147" t="s">
        <v>59</v>
      </c>
      <c r="P94" s="147" t="s">
        <v>60</v>
      </c>
    </row>
    <row r="95" spans="1:16" s="147" customFormat="1" x14ac:dyDescent="0.35">
      <c r="A95" s="277"/>
      <c r="B95" s="776" t="str">
        <f>IF(Intro!$G$23="English",O95,P95)</f>
        <v xml:space="preserve">Direct material used 1 - </v>
      </c>
      <c r="C95" s="777"/>
      <c r="D95" s="777"/>
      <c r="E95" s="777"/>
      <c r="F95" s="777"/>
      <c r="G95" s="198" t="s">
        <v>490</v>
      </c>
      <c r="H95" s="196"/>
      <c r="I95" s="196"/>
      <c r="J95" s="196"/>
      <c r="K95" s="196"/>
      <c r="L95" s="203"/>
      <c r="O95" s="11" t="str">
        <f t="shared" ref="O95:P97" si="0">O72</f>
        <v xml:space="preserve">Direct material used 1 - </v>
      </c>
      <c r="P95" s="10" t="str">
        <f t="shared" si="0"/>
        <v xml:space="preserve">La matière directe utilisée 1 - </v>
      </c>
    </row>
    <row r="96" spans="1:16" s="147" customFormat="1" x14ac:dyDescent="0.35">
      <c r="A96" s="277"/>
      <c r="B96" s="776" t="str">
        <f>IF(Intro!$G$23="English",O96,P96)</f>
        <v xml:space="preserve">Direct material used 2 - </v>
      </c>
      <c r="C96" s="777"/>
      <c r="D96" s="777"/>
      <c r="E96" s="777"/>
      <c r="F96" s="777"/>
      <c r="G96" s="198" t="s">
        <v>490</v>
      </c>
      <c r="H96" s="196"/>
      <c r="I96" s="196"/>
      <c r="J96" s="196"/>
      <c r="K96" s="196"/>
      <c r="L96" s="203"/>
      <c r="O96" s="11" t="str">
        <f t="shared" si="0"/>
        <v xml:space="preserve">Direct material used 2 - </v>
      </c>
      <c r="P96" s="10" t="str">
        <f t="shared" si="0"/>
        <v xml:space="preserve">La matière directe utilisée 2 - </v>
      </c>
    </row>
    <row r="97" spans="1:16" s="147" customFormat="1" x14ac:dyDescent="0.35">
      <c r="A97" s="277"/>
      <c r="B97" s="776" t="str">
        <f>IF(Intro!$G$23="English",O97,P97)</f>
        <v xml:space="preserve">Direct material used 3 - </v>
      </c>
      <c r="C97" s="777"/>
      <c r="D97" s="777"/>
      <c r="E97" s="777"/>
      <c r="F97" s="777"/>
      <c r="G97" s="198" t="s">
        <v>490</v>
      </c>
      <c r="H97" s="196"/>
      <c r="I97" s="196"/>
      <c r="J97" s="196"/>
      <c r="K97" s="196"/>
      <c r="L97" s="203"/>
      <c r="O97" s="11" t="str">
        <f t="shared" si="0"/>
        <v xml:space="preserve">Direct material used 3 - </v>
      </c>
      <c r="P97" s="10" t="str">
        <f t="shared" si="0"/>
        <v xml:space="preserve">La matière directe utilisée 3 - </v>
      </c>
    </row>
    <row r="98" spans="1:16" s="147" customFormat="1" x14ac:dyDescent="0.35">
      <c r="A98" s="277"/>
      <c r="B98" s="776" t="str">
        <f>IF(Intro!$G$23="English",O98,P98)</f>
        <v xml:space="preserve">All Other Direct Materials Used </v>
      </c>
      <c r="C98" s="777"/>
      <c r="D98" s="777"/>
      <c r="E98" s="777"/>
      <c r="F98" s="777"/>
      <c r="G98" s="198" t="s">
        <v>490</v>
      </c>
      <c r="H98" s="196"/>
      <c r="I98" s="196"/>
      <c r="J98" s="196"/>
      <c r="K98" s="196"/>
      <c r="L98" s="203"/>
      <c r="O98" s="147" t="s">
        <v>61</v>
      </c>
      <c r="P98" s="147" t="s">
        <v>62</v>
      </c>
    </row>
    <row r="99" spans="1:16" s="147" customFormat="1" x14ac:dyDescent="0.35">
      <c r="A99" s="277"/>
      <c r="B99" s="776" t="str">
        <f>IF(Intro!$G$23="English",O99,P99)</f>
        <v>Direct Employment Wages Paid</v>
      </c>
      <c r="C99" s="777"/>
      <c r="D99" s="777"/>
      <c r="E99" s="777"/>
      <c r="F99" s="777"/>
      <c r="G99" s="198" t="s">
        <v>490</v>
      </c>
      <c r="H99" s="196"/>
      <c r="I99" s="196"/>
      <c r="J99" s="196"/>
      <c r="K99" s="196"/>
      <c r="L99" s="203"/>
      <c r="O99" s="147" t="s">
        <v>63</v>
      </c>
      <c r="P99" s="147" t="s">
        <v>64</v>
      </c>
    </row>
    <row r="100" spans="1:16" s="147" customFormat="1" x14ac:dyDescent="0.35">
      <c r="A100" s="277"/>
      <c r="B100" s="776" t="str">
        <f>IF(Intro!$G$23="English",O100,P100)</f>
        <v xml:space="preserve">Factory overhead </v>
      </c>
      <c r="C100" s="777"/>
      <c r="D100" s="777"/>
      <c r="E100" s="777"/>
      <c r="F100" s="777"/>
      <c r="G100" s="198" t="s">
        <v>490</v>
      </c>
      <c r="H100" s="196"/>
      <c r="I100" s="196"/>
      <c r="J100" s="196"/>
      <c r="K100" s="196"/>
      <c r="L100" s="203"/>
      <c r="O100" s="147" t="s">
        <v>352</v>
      </c>
      <c r="P100" s="147" t="s">
        <v>65</v>
      </c>
    </row>
    <row r="101" spans="1:16" s="147" customFormat="1" x14ac:dyDescent="0.35">
      <c r="A101" s="277"/>
      <c r="B101" s="776" t="str">
        <f>IF(Intro!$G$23="English",O101,P101)</f>
        <v>Ending Inventory of Goods in Process</v>
      </c>
      <c r="C101" s="777"/>
      <c r="D101" s="777"/>
      <c r="E101" s="777"/>
      <c r="F101" s="777"/>
      <c r="G101" s="198" t="s">
        <v>490</v>
      </c>
      <c r="H101" s="196"/>
      <c r="I101" s="196"/>
      <c r="J101" s="196"/>
      <c r="K101" s="196"/>
      <c r="L101" s="203"/>
      <c r="O101" s="147" t="s">
        <v>174</v>
      </c>
      <c r="P101" s="147" t="s">
        <v>521</v>
      </c>
    </row>
    <row r="102" spans="1:16" s="172" customFormat="1" x14ac:dyDescent="0.35">
      <c r="A102" s="284"/>
      <c r="B102" s="778" t="str">
        <f>IF(Intro!$G$23="English",O102,P102)</f>
        <v>Cost of Goods Manufactured</v>
      </c>
      <c r="C102" s="779"/>
      <c r="D102" s="779"/>
      <c r="E102" s="779"/>
      <c r="F102" s="779"/>
      <c r="G102" s="198" t="s">
        <v>490</v>
      </c>
      <c r="H102" s="197">
        <f>H94+H95+H96+H97+H98+H99+H100-H101</f>
        <v>0</v>
      </c>
      <c r="I102" s="197">
        <f>I94+I95+I96+I97+I98+I99+I100-I101</f>
        <v>0</v>
      </c>
      <c r="J102" s="197">
        <f>J94+J95+J96+J97+J98+J99+J100-J101</f>
        <v>0</v>
      </c>
      <c r="K102" s="197">
        <f>K94+K95+K96+K97+K98+K99+K100-K101</f>
        <v>0</v>
      </c>
      <c r="L102" s="204">
        <f>L94+L95+L96+L97+L98+L99+L100-L101</f>
        <v>0</v>
      </c>
      <c r="O102" s="172" t="s">
        <v>66</v>
      </c>
      <c r="P102" s="172" t="s">
        <v>67</v>
      </c>
    </row>
    <row r="103" spans="1:16" s="147" customFormat="1" x14ac:dyDescent="0.35">
      <c r="A103" s="277"/>
      <c r="B103" s="241"/>
      <c r="C103" s="228"/>
      <c r="D103" s="228"/>
      <c r="E103" s="228"/>
      <c r="F103" s="228"/>
      <c r="G103" s="228"/>
      <c r="H103" s="228"/>
      <c r="I103" s="228"/>
      <c r="J103" s="228"/>
      <c r="K103" s="228"/>
      <c r="L103" s="229"/>
    </row>
    <row r="104" spans="1:16" s="172" customFormat="1" x14ac:dyDescent="0.35">
      <c r="A104" s="284"/>
      <c r="B104" s="525" t="str">
        <f>B43</f>
        <v>Explain any large changes between periods and any irregularities such as negative amounts in the amounts reported above.</v>
      </c>
      <c r="C104" s="526"/>
      <c r="D104" s="526"/>
      <c r="E104" s="526"/>
      <c r="F104" s="526"/>
      <c r="G104" s="526"/>
      <c r="H104" s="526"/>
      <c r="I104" s="526"/>
      <c r="J104" s="526"/>
      <c r="K104" s="526"/>
      <c r="L104" s="527"/>
      <c r="O104" s="147"/>
      <c r="P104" s="147"/>
    </row>
    <row r="105" spans="1:16" s="172" customFormat="1" x14ac:dyDescent="0.35">
      <c r="A105" s="284"/>
      <c r="B105" s="257"/>
      <c r="C105" s="258"/>
      <c r="D105" s="258"/>
      <c r="E105" s="258"/>
      <c r="F105" s="258"/>
      <c r="L105" s="292"/>
    </row>
    <row r="106" spans="1:16" s="172" customFormat="1" x14ac:dyDescent="0.35">
      <c r="A106" s="284"/>
      <c r="B106" s="781"/>
      <c r="C106" s="782"/>
      <c r="D106" s="782"/>
      <c r="E106" s="782"/>
      <c r="F106" s="782"/>
      <c r="G106" s="782"/>
      <c r="H106" s="782"/>
      <c r="I106" s="782"/>
      <c r="J106" s="782"/>
      <c r="K106" s="782"/>
      <c r="L106" s="783"/>
    </row>
    <row r="107" spans="1:16" s="172" customFormat="1" x14ac:dyDescent="0.35">
      <c r="A107" s="284"/>
      <c r="B107" s="781"/>
      <c r="C107" s="782"/>
      <c r="D107" s="782"/>
      <c r="E107" s="782"/>
      <c r="F107" s="782"/>
      <c r="G107" s="782"/>
      <c r="H107" s="782"/>
      <c r="I107" s="782"/>
      <c r="J107" s="782"/>
      <c r="K107" s="782"/>
      <c r="L107" s="783"/>
    </row>
    <row r="108" spans="1:16" s="172" customFormat="1" x14ac:dyDescent="0.35">
      <c r="A108" s="284"/>
      <c r="B108" s="781"/>
      <c r="C108" s="782"/>
      <c r="D108" s="782"/>
      <c r="E108" s="782"/>
      <c r="F108" s="782"/>
      <c r="G108" s="782"/>
      <c r="H108" s="782"/>
      <c r="I108" s="782"/>
      <c r="J108" s="782"/>
      <c r="K108" s="782"/>
      <c r="L108" s="783"/>
      <c r="O108" s="147"/>
      <c r="P108" s="147"/>
    </row>
    <row r="109" spans="1:16" s="172" customFormat="1" x14ac:dyDescent="0.35">
      <c r="A109" s="284"/>
      <c r="B109" s="781"/>
      <c r="C109" s="782"/>
      <c r="D109" s="782"/>
      <c r="E109" s="782"/>
      <c r="F109" s="782"/>
      <c r="G109" s="782"/>
      <c r="H109" s="782"/>
      <c r="I109" s="782"/>
      <c r="J109" s="782"/>
      <c r="K109" s="782"/>
      <c r="L109" s="783"/>
      <c r="O109" s="147"/>
      <c r="P109" s="147"/>
    </row>
    <row r="110" spans="1:16" s="172" customFormat="1" x14ac:dyDescent="0.35">
      <c r="A110" s="284"/>
      <c r="B110" s="781"/>
      <c r="C110" s="782"/>
      <c r="D110" s="782"/>
      <c r="E110" s="782"/>
      <c r="F110" s="782"/>
      <c r="G110" s="782"/>
      <c r="H110" s="782"/>
      <c r="I110" s="782"/>
      <c r="J110" s="782"/>
      <c r="K110" s="782"/>
      <c r="L110" s="783"/>
      <c r="O110" s="147"/>
      <c r="P110" s="147"/>
    </row>
    <row r="111" spans="1:16" s="172" customFormat="1" x14ac:dyDescent="0.35">
      <c r="A111" s="284"/>
      <c r="B111" s="781"/>
      <c r="C111" s="782"/>
      <c r="D111" s="782"/>
      <c r="E111" s="782"/>
      <c r="F111" s="782"/>
      <c r="G111" s="782"/>
      <c r="H111" s="782"/>
      <c r="I111" s="782"/>
      <c r="J111" s="782"/>
      <c r="K111" s="782"/>
      <c r="L111" s="783"/>
    </row>
    <row r="112" spans="1:16" s="172" customFormat="1" x14ac:dyDescent="0.35">
      <c r="A112" s="284"/>
      <c r="B112" s="781"/>
      <c r="C112" s="782"/>
      <c r="D112" s="782"/>
      <c r="E112" s="782"/>
      <c r="F112" s="782"/>
      <c r="G112" s="782"/>
      <c r="H112" s="782"/>
      <c r="I112" s="782"/>
      <c r="J112" s="782"/>
      <c r="K112" s="782"/>
      <c r="L112" s="783"/>
    </row>
    <row r="113" spans="1:16" s="172" customFormat="1" x14ac:dyDescent="0.35">
      <c r="A113" s="284"/>
      <c r="B113" s="781"/>
      <c r="C113" s="782"/>
      <c r="D113" s="782"/>
      <c r="E113" s="782"/>
      <c r="F113" s="782"/>
      <c r="G113" s="782"/>
      <c r="H113" s="782"/>
      <c r="I113" s="782"/>
      <c r="J113" s="782"/>
      <c r="K113" s="782"/>
      <c r="L113" s="783"/>
    </row>
    <row r="114" spans="1:16" s="147" customFormat="1" x14ac:dyDescent="0.35">
      <c r="A114" s="277"/>
      <c r="B114" s="273"/>
      <c r="C114" s="274"/>
      <c r="D114" s="274"/>
      <c r="E114" s="274"/>
      <c r="F114" s="274"/>
      <c r="G114" s="274"/>
      <c r="H114" s="274"/>
      <c r="I114" s="274"/>
      <c r="J114" s="274"/>
      <c r="K114" s="274"/>
      <c r="L114" s="275"/>
    </row>
    <row r="115" spans="1:16" s="3" customFormat="1" x14ac:dyDescent="0.35">
      <c r="A115" s="12"/>
      <c r="B115" s="636" t="s">
        <v>27</v>
      </c>
      <c r="C115" s="637"/>
      <c r="D115" s="637"/>
      <c r="E115" s="637"/>
      <c r="F115" s="637"/>
      <c r="G115" s="637"/>
      <c r="H115" s="637"/>
      <c r="I115" s="637"/>
      <c r="J115" s="637"/>
      <c r="K115" s="637"/>
      <c r="L115" s="638"/>
      <c r="M115" s="286"/>
    </row>
    <row r="116" spans="1:16" s="147" customFormat="1" x14ac:dyDescent="0.35">
      <c r="A116" s="277"/>
      <c r="B116" s="241"/>
      <c r="C116" s="228"/>
      <c r="D116" s="228"/>
      <c r="E116" s="228"/>
      <c r="F116" s="228"/>
      <c r="G116" s="228"/>
      <c r="H116" s="228"/>
      <c r="I116" s="228"/>
      <c r="J116" s="228"/>
      <c r="K116" s="228"/>
      <c r="L116" s="229"/>
    </row>
    <row r="117" spans="1:16" s="147" customFormat="1" x14ac:dyDescent="0.35">
      <c r="A117" s="277"/>
      <c r="B117" s="539" t="str">
        <f>IF(Intro!$G$23="English",O117,P117)</f>
        <v>Describe your firm’s plans to manage the cost of direct materials for the next two years. Provide the rationale and assumptions underlying these strategies and objectives.</v>
      </c>
      <c r="C117" s="540"/>
      <c r="D117" s="540"/>
      <c r="E117" s="540"/>
      <c r="F117" s="540"/>
      <c r="G117" s="540"/>
      <c r="H117" s="540"/>
      <c r="I117" s="540"/>
      <c r="J117" s="540"/>
      <c r="K117" s="540"/>
      <c r="L117" s="541"/>
      <c r="O117" s="147" t="s">
        <v>491</v>
      </c>
      <c r="P117" s="147" t="s">
        <v>217</v>
      </c>
    </row>
    <row r="118" spans="1:16" s="147" customFormat="1" x14ac:dyDescent="0.35">
      <c r="A118" s="277"/>
      <c r="B118" s="539"/>
      <c r="C118" s="540"/>
      <c r="D118" s="540"/>
      <c r="E118" s="540"/>
      <c r="F118" s="540"/>
      <c r="G118" s="540"/>
      <c r="H118" s="540"/>
      <c r="I118" s="540"/>
      <c r="J118" s="540"/>
      <c r="K118" s="540"/>
      <c r="L118" s="541"/>
    </row>
    <row r="119" spans="1:16" s="147" customFormat="1" x14ac:dyDescent="0.35">
      <c r="A119" s="277"/>
      <c r="B119" s="241"/>
      <c r="C119" s="228"/>
      <c r="D119" s="228"/>
      <c r="E119" s="228"/>
      <c r="F119" s="228"/>
      <c r="G119" s="228"/>
      <c r="H119" s="228"/>
      <c r="I119" s="228"/>
      <c r="J119" s="228"/>
      <c r="K119" s="228"/>
      <c r="L119" s="229"/>
    </row>
    <row r="120" spans="1:16" s="3" customFormat="1" x14ac:dyDescent="0.35">
      <c r="A120" s="13"/>
      <c r="B120" s="629"/>
      <c r="C120" s="630"/>
      <c r="D120" s="630"/>
      <c r="E120" s="630"/>
      <c r="F120" s="630"/>
      <c r="G120" s="630"/>
      <c r="H120" s="630"/>
      <c r="I120" s="630"/>
      <c r="J120" s="630"/>
      <c r="K120" s="630"/>
      <c r="L120" s="631"/>
      <c r="M120" s="173"/>
    </row>
    <row r="121" spans="1:16" s="3" customFormat="1" x14ac:dyDescent="0.35">
      <c r="A121" s="13"/>
      <c r="B121" s="629"/>
      <c r="C121" s="630"/>
      <c r="D121" s="630"/>
      <c r="E121" s="630"/>
      <c r="F121" s="630"/>
      <c r="G121" s="630"/>
      <c r="H121" s="630"/>
      <c r="I121" s="630"/>
      <c r="J121" s="630"/>
      <c r="K121" s="630"/>
      <c r="L121" s="631"/>
      <c r="M121" s="173"/>
    </row>
    <row r="122" spans="1:16" s="172" customFormat="1" x14ac:dyDescent="0.35">
      <c r="A122" s="284"/>
      <c r="B122" s="629"/>
      <c r="C122" s="630"/>
      <c r="D122" s="630"/>
      <c r="E122" s="630"/>
      <c r="F122" s="630"/>
      <c r="G122" s="630"/>
      <c r="H122" s="630"/>
      <c r="I122" s="630"/>
      <c r="J122" s="630"/>
      <c r="K122" s="630"/>
      <c r="L122" s="631"/>
      <c r="O122" s="147"/>
      <c r="P122" s="147"/>
    </row>
    <row r="123" spans="1:16" s="172" customFormat="1" x14ac:dyDescent="0.35">
      <c r="A123" s="284"/>
      <c r="B123" s="629"/>
      <c r="C123" s="630"/>
      <c r="D123" s="630"/>
      <c r="E123" s="630"/>
      <c r="F123" s="630"/>
      <c r="G123" s="630"/>
      <c r="H123" s="630"/>
      <c r="I123" s="630"/>
      <c r="J123" s="630"/>
      <c r="K123" s="630"/>
      <c r="L123" s="631"/>
      <c r="O123" s="147"/>
      <c r="P123" s="147"/>
    </row>
    <row r="124" spans="1:16" s="172" customFormat="1" x14ac:dyDescent="0.35">
      <c r="A124" s="284"/>
      <c r="B124" s="629"/>
      <c r="C124" s="630"/>
      <c r="D124" s="630"/>
      <c r="E124" s="630"/>
      <c r="F124" s="630"/>
      <c r="G124" s="630"/>
      <c r="H124" s="630"/>
      <c r="I124" s="630"/>
      <c r="J124" s="630"/>
      <c r="K124" s="630"/>
      <c r="L124" s="631"/>
      <c r="O124" s="147"/>
      <c r="P124" s="147"/>
    </row>
    <row r="125" spans="1:16" s="3" customFormat="1" x14ac:dyDescent="0.35">
      <c r="A125" s="13"/>
      <c r="B125" s="629"/>
      <c r="C125" s="630"/>
      <c r="D125" s="630"/>
      <c r="E125" s="630"/>
      <c r="F125" s="630"/>
      <c r="G125" s="630"/>
      <c r="H125" s="630"/>
      <c r="I125" s="630"/>
      <c r="J125" s="630"/>
      <c r="K125" s="630"/>
      <c r="L125" s="631"/>
      <c r="M125" s="173"/>
    </row>
    <row r="126" spans="1:16" s="3" customFormat="1" x14ac:dyDescent="0.35">
      <c r="A126" s="13"/>
      <c r="B126" s="629"/>
      <c r="C126" s="630"/>
      <c r="D126" s="630"/>
      <c r="E126" s="630"/>
      <c r="F126" s="630"/>
      <c r="G126" s="630"/>
      <c r="H126" s="630"/>
      <c r="I126" s="630"/>
      <c r="J126" s="630"/>
      <c r="K126" s="630"/>
      <c r="L126" s="631"/>
      <c r="M126" s="173"/>
    </row>
    <row r="127" spans="1:16" s="3" customFormat="1" x14ac:dyDescent="0.35">
      <c r="A127" s="13"/>
      <c r="B127" s="629"/>
      <c r="C127" s="630"/>
      <c r="D127" s="630"/>
      <c r="E127" s="630"/>
      <c r="F127" s="630"/>
      <c r="G127" s="630"/>
      <c r="H127" s="630"/>
      <c r="I127" s="630"/>
      <c r="J127" s="630"/>
      <c r="K127" s="630"/>
      <c r="L127" s="631"/>
      <c r="M127" s="173"/>
    </row>
    <row r="128" spans="1:16" s="147" customFormat="1" x14ac:dyDescent="0.35">
      <c r="A128" s="277"/>
      <c r="B128" s="273"/>
      <c r="C128" s="274"/>
      <c r="D128" s="274"/>
      <c r="E128" s="274"/>
      <c r="F128" s="274"/>
      <c r="G128" s="274"/>
      <c r="H128" s="274"/>
      <c r="I128" s="274"/>
      <c r="J128" s="274"/>
      <c r="K128" s="274"/>
      <c r="L128" s="275"/>
    </row>
    <row r="129" spans="1:16" x14ac:dyDescent="0.35">
      <c r="B129" s="636" t="s">
        <v>28</v>
      </c>
      <c r="C129" s="637"/>
      <c r="D129" s="637"/>
      <c r="E129" s="637"/>
      <c r="F129" s="637"/>
      <c r="G129" s="637"/>
      <c r="H129" s="637"/>
      <c r="I129" s="637"/>
      <c r="J129" s="637"/>
      <c r="K129" s="637"/>
      <c r="L129" s="638"/>
      <c r="M129" s="2"/>
    </row>
    <row r="130" spans="1:16" s="10" customFormat="1" x14ac:dyDescent="0.35">
      <c r="A130" s="12"/>
      <c r="B130" s="27"/>
      <c r="C130" s="28"/>
      <c r="D130" s="28"/>
      <c r="E130" s="29"/>
      <c r="F130" s="29"/>
      <c r="G130" s="29"/>
      <c r="H130" s="29"/>
      <c r="I130" s="29"/>
      <c r="J130" s="29"/>
      <c r="K130" s="29"/>
      <c r="L130" s="30"/>
    </row>
    <row r="131" spans="1:16" s="10" customFormat="1" x14ac:dyDescent="0.35">
      <c r="A131" s="12"/>
      <c r="B131" s="525" t="str">
        <f>IF(Intro!$G$23="English",O131,P131)</f>
        <v>Provide your firm's employment, hours worked and wages paid with regard to the production of the goods. Include employment used in the production for domestic sales, for export sales, and for internal use or further processing.</v>
      </c>
      <c r="C131" s="526"/>
      <c r="D131" s="526"/>
      <c r="E131" s="526"/>
      <c r="F131" s="526"/>
      <c r="G131" s="526"/>
      <c r="H131" s="526"/>
      <c r="I131" s="526"/>
      <c r="J131" s="526"/>
      <c r="K131" s="526"/>
      <c r="L131" s="527"/>
      <c r="O131" s="11" t="s">
        <v>177</v>
      </c>
      <c r="P131" s="10" t="s">
        <v>358</v>
      </c>
    </row>
    <row r="132" spans="1:16" s="10" customFormat="1" x14ac:dyDescent="0.35">
      <c r="A132" s="12"/>
      <c r="B132" s="525"/>
      <c r="C132" s="526"/>
      <c r="D132" s="526"/>
      <c r="E132" s="526"/>
      <c r="F132" s="526"/>
      <c r="G132" s="526"/>
      <c r="H132" s="526"/>
      <c r="I132" s="526"/>
      <c r="J132" s="526"/>
      <c r="K132" s="526"/>
      <c r="L132" s="527"/>
      <c r="O132" s="11"/>
    </row>
    <row r="133" spans="1:16" s="10" customFormat="1" x14ac:dyDescent="0.35">
      <c r="A133" s="12"/>
      <c r="B133" s="525" t="str">
        <f>IF(Intro!$G$23="English",O133,P133)</f>
        <v>Note - Direct wages paid for domestic sales and exports sales are provided by the response in Question 3 above.</v>
      </c>
      <c r="C133" s="526"/>
      <c r="D133" s="526"/>
      <c r="E133" s="526"/>
      <c r="F133" s="526"/>
      <c r="G133" s="526"/>
      <c r="H133" s="526"/>
      <c r="I133" s="526"/>
      <c r="J133" s="526"/>
      <c r="K133" s="526"/>
      <c r="L133" s="527"/>
      <c r="O133" s="11" t="s">
        <v>696</v>
      </c>
      <c r="P133" s="10" t="s">
        <v>697</v>
      </c>
    </row>
    <row r="134" spans="1:16" s="10" customFormat="1" x14ac:dyDescent="0.35">
      <c r="A134" s="12"/>
      <c r="B134" s="253"/>
      <c r="C134" s="254"/>
      <c r="D134" s="28"/>
      <c r="E134" s="29"/>
      <c r="F134" s="29"/>
      <c r="G134" s="29"/>
      <c r="H134" s="29"/>
      <c r="I134" s="29"/>
      <c r="J134" s="29"/>
      <c r="K134" s="29"/>
      <c r="L134" s="30"/>
      <c r="O134" s="11"/>
    </row>
    <row r="135" spans="1:16" s="10" customFormat="1" x14ac:dyDescent="0.35">
      <c r="A135" s="12"/>
      <c r="B135" s="787" t="str">
        <f>IF(Intro!$G$23="English",O135,P135)</f>
        <v>Number of employees</v>
      </c>
      <c r="C135" s="788"/>
      <c r="D135" s="788"/>
      <c r="E135" s="788"/>
      <c r="F135" s="788"/>
      <c r="G135" s="789"/>
      <c r="H135" s="732">
        <f>Variables!$B$6</f>
        <v>2022</v>
      </c>
      <c r="I135" s="732">
        <f>H135+1</f>
        <v>2023</v>
      </c>
      <c r="J135" s="732">
        <f>I135+1</f>
        <v>2024</v>
      </c>
      <c r="K135" s="732" t="str">
        <f>$K$92</f>
        <v>Jan-Sept 2024</v>
      </c>
      <c r="L135" s="744" t="str">
        <f>$L$92</f>
        <v>Jan-Sept 2025</v>
      </c>
      <c r="O135" s="11" t="s">
        <v>353</v>
      </c>
      <c r="P135" s="11" t="s">
        <v>178</v>
      </c>
    </row>
    <row r="136" spans="1:16" s="10" customFormat="1" x14ac:dyDescent="0.35">
      <c r="A136" s="12"/>
      <c r="B136" s="790"/>
      <c r="C136" s="791"/>
      <c r="D136" s="791"/>
      <c r="E136" s="791"/>
      <c r="F136" s="791"/>
      <c r="G136" s="792"/>
      <c r="H136" s="733"/>
      <c r="I136" s="733"/>
      <c r="J136" s="733"/>
      <c r="K136" s="733"/>
      <c r="L136" s="746"/>
      <c r="O136" s="11"/>
      <c r="P136" s="11"/>
    </row>
    <row r="137" spans="1:16" s="147" customFormat="1" x14ac:dyDescent="0.35">
      <c r="A137" s="277"/>
      <c r="B137" s="776" t="str">
        <f>IF(Intro!$G$23="English",O137,P137)</f>
        <v>Direct Employment</v>
      </c>
      <c r="C137" s="777"/>
      <c r="D137" s="777"/>
      <c r="E137" s="777"/>
      <c r="F137" s="777"/>
      <c r="G137" s="198" t="s">
        <v>179</v>
      </c>
      <c r="H137" s="196"/>
      <c r="I137" s="196"/>
      <c r="J137" s="196"/>
      <c r="K137" s="196"/>
      <c r="L137" s="203"/>
      <c r="O137" s="147" t="s">
        <v>68</v>
      </c>
      <c r="P137" s="147" t="s">
        <v>69</v>
      </c>
    </row>
    <row r="138" spans="1:16" s="147" customFormat="1" x14ac:dyDescent="0.35">
      <c r="A138" s="277"/>
      <c r="B138" s="776" t="str">
        <f>IF(Intro!$G$23="English",O138,P138)</f>
        <v>Indirect Employment</v>
      </c>
      <c r="C138" s="777"/>
      <c r="D138" s="777"/>
      <c r="E138" s="777"/>
      <c r="F138" s="777"/>
      <c r="G138" s="198" t="s">
        <v>179</v>
      </c>
      <c r="H138" s="196"/>
      <c r="I138" s="196"/>
      <c r="J138" s="196"/>
      <c r="K138" s="196"/>
      <c r="L138" s="203"/>
      <c r="O138" s="11" t="s">
        <v>70</v>
      </c>
      <c r="P138" s="10" t="s">
        <v>71</v>
      </c>
    </row>
    <row r="139" spans="1:16" s="172" customFormat="1" x14ac:dyDescent="0.35">
      <c r="A139" s="284"/>
      <c r="B139" s="778" t="str">
        <f>IF(Intro!$G$23="English",O139,P139)</f>
        <v>Total</v>
      </c>
      <c r="C139" s="779"/>
      <c r="D139" s="779"/>
      <c r="E139" s="779"/>
      <c r="F139" s="779"/>
      <c r="G139" s="199" t="s">
        <v>179</v>
      </c>
      <c r="H139" s="197">
        <f>H137+H138</f>
        <v>0</v>
      </c>
      <c r="I139" s="197">
        <f>I137+I138</f>
        <v>0</v>
      </c>
      <c r="J139" s="197">
        <f>J137+J138</f>
        <v>0</v>
      </c>
      <c r="K139" s="197">
        <f>K137+K138</f>
        <v>0</v>
      </c>
      <c r="L139" s="204">
        <f>L137+L138</f>
        <v>0</v>
      </c>
      <c r="O139" s="4" t="s">
        <v>45</v>
      </c>
      <c r="P139" s="4" t="s">
        <v>45</v>
      </c>
    </row>
    <row r="140" spans="1:16" s="10" customFormat="1" x14ac:dyDescent="0.35">
      <c r="A140" s="12"/>
      <c r="B140" s="253"/>
      <c r="C140" s="254"/>
      <c r="G140" s="28"/>
      <c r="H140" s="29"/>
      <c r="I140" s="29"/>
      <c r="J140" s="29"/>
      <c r="K140" s="29"/>
      <c r="L140" s="30"/>
      <c r="O140" s="11"/>
    </row>
    <row r="141" spans="1:16" s="10" customFormat="1" x14ac:dyDescent="0.35">
      <c r="A141" s="12"/>
      <c r="B141" s="787" t="str">
        <f>IF(Intro!$G$23="English",O141,P141)</f>
        <v>Number of Hours Worked</v>
      </c>
      <c r="C141" s="788"/>
      <c r="D141" s="788"/>
      <c r="E141" s="788"/>
      <c r="F141" s="788"/>
      <c r="G141" s="789"/>
      <c r="H141" s="732">
        <f>Variables!$B$6</f>
        <v>2022</v>
      </c>
      <c r="I141" s="732">
        <f>H141+1</f>
        <v>2023</v>
      </c>
      <c r="J141" s="732">
        <f>I141+1</f>
        <v>2024</v>
      </c>
      <c r="K141" s="732" t="str">
        <f>$K$92</f>
        <v>Jan-Sept 2024</v>
      </c>
      <c r="L141" s="744" t="str">
        <f>$L$92</f>
        <v>Jan-Sept 2025</v>
      </c>
      <c r="O141" s="11" t="s">
        <v>180</v>
      </c>
      <c r="P141" s="11" t="s">
        <v>181</v>
      </c>
    </row>
    <row r="142" spans="1:16" s="10" customFormat="1" x14ac:dyDescent="0.35">
      <c r="A142" s="12"/>
      <c r="B142" s="790"/>
      <c r="C142" s="791"/>
      <c r="D142" s="791"/>
      <c r="E142" s="791"/>
      <c r="F142" s="791"/>
      <c r="G142" s="792"/>
      <c r="H142" s="733"/>
      <c r="I142" s="733"/>
      <c r="J142" s="733"/>
      <c r="K142" s="733"/>
      <c r="L142" s="746"/>
      <c r="O142" s="11"/>
      <c r="P142" s="11"/>
    </row>
    <row r="143" spans="1:16" s="147" customFormat="1" x14ac:dyDescent="0.35">
      <c r="A143" s="277"/>
      <c r="B143" s="776" t="str">
        <f>B137</f>
        <v>Direct Employment</v>
      </c>
      <c r="C143" s="777"/>
      <c r="D143" s="777"/>
      <c r="E143" s="777"/>
      <c r="F143" s="777"/>
      <c r="G143" s="198" t="s">
        <v>179</v>
      </c>
      <c r="H143" s="196"/>
      <c r="I143" s="196"/>
      <c r="J143" s="196"/>
      <c r="K143" s="196"/>
      <c r="L143" s="203"/>
    </row>
    <row r="144" spans="1:16" s="147" customFormat="1" x14ac:dyDescent="0.35">
      <c r="A144" s="277"/>
      <c r="B144" s="776" t="str">
        <f>B138</f>
        <v>Indirect Employment</v>
      </c>
      <c r="C144" s="777"/>
      <c r="D144" s="777"/>
      <c r="E144" s="777"/>
      <c r="F144" s="777"/>
      <c r="G144" s="198" t="s">
        <v>179</v>
      </c>
      <c r="H144" s="196"/>
      <c r="I144" s="196"/>
      <c r="J144" s="196"/>
      <c r="K144" s="196"/>
      <c r="L144" s="203"/>
      <c r="O144" s="11"/>
      <c r="P144" s="10"/>
    </row>
    <row r="145" spans="1:16" s="172" customFormat="1" x14ac:dyDescent="0.35">
      <c r="A145" s="284"/>
      <c r="B145" s="778" t="str">
        <f>B139</f>
        <v>Total</v>
      </c>
      <c r="C145" s="779"/>
      <c r="D145" s="779"/>
      <c r="E145" s="779"/>
      <c r="F145" s="779"/>
      <c r="G145" s="199" t="s">
        <v>179</v>
      </c>
      <c r="H145" s="197">
        <f>H143+H144</f>
        <v>0</v>
      </c>
      <c r="I145" s="197">
        <f>I143+I144</f>
        <v>0</v>
      </c>
      <c r="J145" s="197">
        <f>J143+J144</f>
        <v>0</v>
      </c>
      <c r="K145" s="197">
        <f>K143+K144</f>
        <v>0</v>
      </c>
      <c r="L145" s="204">
        <f>L143+L144</f>
        <v>0</v>
      </c>
      <c r="O145" s="4"/>
      <c r="P145" s="4"/>
    </row>
    <row r="146" spans="1:16" s="10" customFormat="1" x14ac:dyDescent="0.35">
      <c r="A146" s="12"/>
      <c r="B146" s="253"/>
      <c r="C146" s="254"/>
      <c r="G146" s="28"/>
      <c r="H146" s="29"/>
      <c r="I146" s="29"/>
      <c r="J146" s="29"/>
      <c r="K146" s="29"/>
      <c r="L146" s="30"/>
      <c r="O146" s="11"/>
    </row>
    <row r="147" spans="1:16" s="10" customFormat="1" x14ac:dyDescent="0.35">
      <c r="A147" s="12"/>
      <c r="B147" s="787" t="str">
        <f>IF(Intro!$G$23="English",O147,P147)</f>
        <v>Wages paid</v>
      </c>
      <c r="C147" s="788"/>
      <c r="D147" s="788"/>
      <c r="E147" s="788"/>
      <c r="F147" s="788"/>
      <c r="G147" s="789"/>
      <c r="H147" s="732">
        <f>Variables!$B$6</f>
        <v>2022</v>
      </c>
      <c r="I147" s="732">
        <f>H147+1</f>
        <v>2023</v>
      </c>
      <c r="J147" s="732">
        <f>I147+1</f>
        <v>2024</v>
      </c>
      <c r="K147" s="732" t="str">
        <f>$K$92</f>
        <v>Jan-Sept 2024</v>
      </c>
      <c r="L147" s="744" t="str">
        <f>$L$92</f>
        <v>Jan-Sept 2025</v>
      </c>
      <c r="O147" s="11" t="s">
        <v>354</v>
      </c>
      <c r="P147" s="11" t="s">
        <v>355</v>
      </c>
    </row>
    <row r="148" spans="1:16" s="10" customFormat="1" x14ac:dyDescent="0.35">
      <c r="A148" s="12"/>
      <c r="B148" s="790"/>
      <c r="C148" s="791"/>
      <c r="D148" s="791"/>
      <c r="E148" s="791"/>
      <c r="F148" s="791"/>
      <c r="G148" s="792"/>
      <c r="H148" s="733"/>
      <c r="I148" s="733"/>
      <c r="J148" s="733"/>
      <c r="K148" s="733"/>
      <c r="L148" s="746"/>
      <c r="O148" s="11"/>
      <c r="P148" s="11"/>
    </row>
    <row r="149" spans="1:16" s="147" customFormat="1" x14ac:dyDescent="0.35">
      <c r="A149" s="277"/>
      <c r="B149" s="776" t="str">
        <f>IF(Intro!$G$23="English",O149,P149)</f>
        <v>Direct Employment - Domestic and Export Sales</v>
      </c>
      <c r="C149" s="777"/>
      <c r="D149" s="777"/>
      <c r="E149" s="777"/>
      <c r="F149" s="777"/>
      <c r="G149" s="198" t="s">
        <v>490</v>
      </c>
      <c r="H149" s="200">
        <f>H76+H99</f>
        <v>0</v>
      </c>
      <c r="I149" s="200">
        <f>I76+I99</f>
        <v>0</v>
      </c>
      <c r="J149" s="200">
        <f>J76+J99</f>
        <v>0</v>
      </c>
      <c r="K149" s="200">
        <f>K76+K99</f>
        <v>0</v>
      </c>
      <c r="L149" s="205">
        <f>L76+L99</f>
        <v>0</v>
      </c>
      <c r="O149" s="147" t="s">
        <v>182</v>
      </c>
      <c r="P149" s="147" t="s">
        <v>183</v>
      </c>
    </row>
    <row r="150" spans="1:16" s="147" customFormat="1" x14ac:dyDescent="0.35">
      <c r="A150" s="277"/>
      <c r="B150" s="812" t="str">
        <f>IF(Intro!$G$23="English",O150,P150)</f>
        <v>Direct Employment - Internal Use or Further Internal Processing</v>
      </c>
      <c r="C150" s="813"/>
      <c r="D150" s="813"/>
      <c r="E150" s="813"/>
      <c r="F150" s="814"/>
      <c r="G150" s="345" t="s">
        <v>490</v>
      </c>
      <c r="H150" s="346"/>
      <c r="I150" s="346"/>
      <c r="J150" s="346"/>
      <c r="K150" s="346"/>
      <c r="L150" s="347"/>
      <c r="O150" s="147" t="s">
        <v>184</v>
      </c>
      <c r="P150" s="147" t="s">
        <v>185</v>
      </c>
    </row>
    <row r="151" spans="1:16" s="147" customFormat="1" x14ac:dyDescent="0.35">
      <c r="A151" s="277"/>
      <c r="B151" s="776" t="str">
        <f>IF(Intro!$G$23="English",O151,P151)</f>
        <v>Indirect Employment</v>
      </c>
      <c r="C151" s="777"/>
      <c r="D151" s="777"/>
      <c r="E151" s="777"/>
      <c r="F151" s="777"/>
      <c r="G151" s="198" t="s">
        <v>490</v>
      </c>
      <c r="H151" s="196"/>
      <c r="I151" s="196"/>
      <c r="J151" s="196"/>
      <c r="K151" s="196"/>
      <c r="L151" s="203"/>
      <c r="O151" s="11" t="s">
        <v>70</v>
      </c>
      <c r="P151" s="10" t="s">
        <v>71</v>
      </c>
    </row>
    <row r="152" spans="1:16" s="172" customFormat="1" x14ac:dyDescent="0.35">
      <c r="A152" s="284"/>
      <c r="B152" s="778" t="str">
        <f>B139</f>
        <v>Total</v>
      </c>
      <c r="C152" s="779"/>
      <c r="D152" s="779"/>
      <c r="E152" s="779"/>
      <c r="F152" s="779"/>
      <c r="G152" s="198" t="s">
        <v>490</v>
      </c>
      <c r="H152" s="197">
        <f>H149+H150+H151</f>
        <v>0</v>
      </c>
      <c r="I152" s="197">
        <f>I149+I150+I151</f>
        <v>0</v>
      </c>
      <c r="J152" s="197">
        <f>J149+J150+J151</f>
        <v>0</v>
      </c>
      <c r="K152" s="197">
        <f>K149+K150+K151</f>
        <v>0</v>
      </c>
      <c r="L152" s="204">
        <f>L149+L150+L151</f>
        <v>0</v>
      </c>
      <c r="O152" s="4"/>
      <c r="P152" s="4"/>
    </row>
    <row r="153" spans="1:16" s="147" customFormat="1" x14ac:dyDescent="0.35">
      <c r="A153" s="277"/>
      <c r="B153" s="241"/>
      <c r="C153" s="228"/>
      <c r="D153" s="228"/>
      <c r="E153" s="228"/>
      <c r="F153" s="228"/>
      <c r="G153" s="228"/>
      <c r="H153" s="228"/>
      <c r="I153" s="228"/>
      <c r="J153" s="228"/>
      <c r="K153" s="228"/>
      <c r="L153" s="229"/>
    </row>
    <row r="154" spans="1:16" s="10" customFormat="1" x14ac:dyDescent="0.35">
      <c r="A154" s="12"/>
      <c r="B154" s="525" t="str">
        <f>IF(Intro!$G$23="English",O154,P154)</f>
        <v>Note - The following amounts are calculated using the above responses and the production volume in question 1 of the Pro 1 tab. If the amounts are incorrect, modify your responses to the previous questions.</v>
      </c>
      <c r="C154" s="526"/>
      <c r="D154" s="526"/>
      <c r="E154" s="526"/>
      <c r="F154" s="526"/>
      <c r="G154" s="526"/>
      <c r="H154" s="526"/>
      <c r="I154" s="526"/>
      <c r="J154" s="526"/>
      <c r="K154" s="526"/>
      <c r="L154" s="527"/>
      <c r="O154" s="161" t="s">
        <v>674</v>
      </c>
      <c r="P154" s="146" t="s">
        <v>675</v>
      </c>
    </row>
    <row r="155" spans="1:16" s="10" customFormat="1" x14ac:dyDescent="0.35">
      <c r="A155" s="12"/>
      <c r="B155" s="525"/>
      <c r="C155" s="526"/>
      <c r="D155" s="526"/>
      <c r="E155" s="526"/>
      <c r="F155" s="526"/>
      <c r="G155" s="526"/>
      <c r="H155" s="526"/>
      <c r="I155" s="526"/>
      <c r="J155" s="526"/>
      <c r="K155" s="526"/>
      <c r="L155" s="527"/>
      <c r="O155" s="11"/>
    </row>
    <row r="156" spans="1:16" s="10" customFormat="1" x14ac:dyDescent="0.35">
      <c r="A156" s="12"/>
      <c r="B156" s="293"/>
      <c r="C156" s="294"/>
      <c r="G156" s="294"/>
      <c r="H156" s="732">
        <f>Variables!$B$6</f>
        <v>2022</v>
      </c>
      <c r="I156" s="732">
        <f>H156+1</f>
        <v>2023</v>
      </c>
      <c r="J156" s="732">
        <f>I156+1</f>
        <v>2024</v>
      </c>
      <c r="K156" s="732" t="str">
        <f>K147</f>
        <v>Jan-Sept 2024</v>
      </c>
      <c r="L156" s="744" t="str">
        <f>L147</f>
        <v>Jan-Sept 2025</v>
      </c>
      <c r="O156" s="11"/>
      <c r="P156" s="11"/>
    </row>
    <row r="157" spans="1:16" s="10" customFormat="1" x14ac:dyDescent="0.35">
      <c r="A157" s="12"/>
      <c r="B157" s="293"/>
      <c r="C157" s="294"/>
      <c r="G157" s="294"/>
      <c r="H157" s="733"/>
      <c r="I157" s="733"/>
      <c r="J157" s="733"/>
      <c r="K157" s="733"/>
      <c r="L157" s="746"/>
      <c r="O157" s="11"/>
      <c r="P157" s="11"/>
    </row>
    <row r="158" spans="1:16" s="147" customFormat="1" x14ac:dyDescent="0.35">
      <c r="A158" s="277"/>
      <c r="B158" s="784" t="str">
        <f>IF(Intro!$G$23="English",O158,P158)</f>
        <v>Production Volume per Direct Employee</v>
      </c>
      <c r="C158" s="785"/>
      <c r="D158" s="785"/>
      <c r="E158" s="785"/>
      <c r="F158" s="786"/>
      <c r="G158" s="198" t="str">
        <f>Variables!B23</f>
        <v>tonnes</v>
      </c>
      <c r="H158" s="200">
        <f>IF(H137=0,0,'Pro 1'!G25/H137)</f>
        <v>0</v>
      </c>
      <c r="I158" s="200">
        <f>IF(I137=0,0,'Pro 1'!H25/I137)</f>
        <v>0</v>
      </c>
      <c r="J158" s="200">
        <f>IF(J137=0,0,'Pro 1'!I25/J137)</f>
        <v>0</v>
      </c>
      <c r="K158" s="200">
        <f>IF(K137=0,0,'Pro 1'!J25/K137)</f>
        <v>0</v>
      </c>
      <c r="L158" s="205">
        <f>IF(L137=0,0,'Pro 1'!K25/L137)</f>
        <v>0</v>
      </c>
      <c r="O158" s="147" t="s">
        <v>186</v>
      </c>
      <c r="P158" s="147" t="s">
        <v>187</v>
      </c>
    </row>
    <row r="159" spans="1:16" s="147" customFormat="1" x14ac:dyDescent="0.35">
      <c r="A159" s="277"/>
      <c r="B159" s="784" t="str">
        <f>IF(Intro!$G$23="English",O159,P159)</f>
        <v>Production Volume per Direct Employment Hours Worked</v>
      </c>
      <c r="C159" s="785"/>
      <c r="D159" s="785"/>
      <c r="E159" s="785"/>
      <c r="F159" s="786"/>
      <c r="G159" s="198" t="str">
        <f>Variables!B23</f>
        <v>tonnes</v>
      </c>
      <c r="H159" s="200">
        <f>IF(H143=0,0,'Pro 1'!G25/H143)</f>
        <v>0</v>
      </c>
      <c r="I159" s="200">
        <f>IF(I143=0,0,'Pro 1'!H25/I143)</f>
        <v>0</v>
      </c>
      <c r="J159" s="200">
        <f>IF(J143=0,0,'Pro 1'!I25/J143)</f>
        <v>0</v>
      </c>
      <c r="K159" s="200">
        <f>IF(K143=0,0,'Pro 1'!J25/K143)</f>
        <v>0</v>
      </c>
      <c r="L159" s="205">
        <f>IF(L143=0,0,'Pro 1'!K25/L143)</f>
        <v>0</v>
      </c>
      <c r="O159" s="11" t="s">
        <v>188</v>
      </c>
      <c r="P159" s="10" t="s">
        <v>661</v>
      </c>
    </row>
    <row r="160" spans="1:16" s="147" customFormat="1" x14ac:dyDescent="0.35">
      <c r="A160" s="277"/>
      <c r="B160" s="784" t="str">
        <f>IF(Intro!$G$23="English",O160,P160)</f>
        <v>Total Wages per Direct Employee</v>
      </c>
      <c r="C160" s="785"/>
      <c r="D160" s="785"/>
      <c r="E160" s="785"/>
      <c r="F160" s="786"/>
      <c r="G160" s="198" t="s">
        <v>490</v>
      </c>
      <c r="H160" s="200">
        <f>IF(H137=0,0,(H149+H150)/H137)</f>
        <v>0</v>
      </c>
      <c r="I160" s="200">
        <f>IF(I137=0,0,(I149+I150)/I137)</f>
        <v>0</v>
      </c>
      <c r="J160" s="200">
        <f>IF(J137=0,0,(J149+J150)/J137)</f>
        <v>0</v>
      </c>
      <c r="K160" s="200">
        <f>IF(K137=0,0,(K149+K150)/K137)</f>
        <v>0</v>
      </c>
      <c r="L160" s="205">
        <f>IF(L137=0,0,(L149+L150)/L137)</f>
        <v>0</v>
      </c>
      <c r="O160" s="147" t="s">
        <v>189</v>
      </c>
      <c r="P160" s="147" t="s">
        <v>190</v>
      </c>
    </row>
    <row r="161" spans="1:16" s="147" customFormat="1" x14ac:dyDescent="0.35">
      <c r="A161" s="277"/>
      <c r="B161" s="784" t="str">
        <f>IF(Intro!$G$23="English",O161,P161)</f>
        <v>Total Wages per Indirect Employee</v>
      </c>
      <c r="C161" s="785"/>
      <c r="D161" s="785"/>
      <c r="E161" s="785"/>
      <c r="F161" s="786"/>
      <c r="G161" s="198" t="s">
        <v>490</v>
      </c>
      <c r="H161" s="200">
        <f>IF(H138=0,0,H151/H138)</f>
        <v>0</v>
      </c>
      <c r="I161" s="200">
        <f>IF(I138=0,0,I151/I138)</f>
        <v>0</v>
      </c>
      <c r="J161" s="200">
        <f>IF(J138=0,0,J151/J138)</f>
        <v>0</v>
      </c>
      <c r="K161" s="200">
        <f>IF(K138=0,0,K151/K138)</f>
        <v>0</v>
      </c>
      <c r="L161" s="205">
        <f>IF(L138=0,0,L151/L138)</f>
        <v>0</v>
      </c>
      <c r="O161" s="147" t="s">
        <v>191</v>
      </c>
      <c r="P161" s="147" t="s">
        <v>192</v>
      </c>
    </row>
    <row r="162" spans="1:16" s="147" customFormat="1" x14ac:dyDescent="0.35">
      <c r="A162" s="277"/>
      <c r="B162" s="784" t="str">
        <f>IF(Intro!$G$23="English",O162,P162)</f>
        <v>Hourly Wages per Direct Employee</v>
      </c>
      <c r="C162" s="785"/>
      <c r="D162" s="785"/>
      <c r="E162" s="785"/>
      <c r="F162" s="786"/>
      <c r="G162" s="198" t="s">
        <v>490</v>
      </c>
      <c r="H162" s="200">
        <f>IF(H143=0,0,(H149+H150)/H143)</f>
        <v>0</v>
      </c>
      <c r="I162" s="200">
        <f>IF(I143=0,0,(I149+I150)/I143)</f>
        <v>0</v>
      </c>
      <c r="J162" s="200">
        <f>IF(J143=0,0,(J149+J150)/J143)</f>
        <v>0</v>
      </c>
      <c r="K162" s="200">
        <f>IF(K143=0,0,(K149+K150)/K143)</f>
        <v>0</v>
      </c>
      <c r="L162" s="205">
        <f>IF(L143=0,0,(L149+L150)/L143)</f>
        <v>0</v>
      </c>
      <c r="O162" s="147" t="s">
        <v>193</v>
      </c>
      <c r="P162" s="147" t="s">
        <v>356</v>
      </c>
    </row>
    <row r="163" spans="1:16" s="147" customFormat="1" x14ac:dyDescent="0.35">
      <c r="A163" s="277"/>
      <c r="B163" s="784" t="str">
        <f>IF(Intro!$G$23="English",O163,P163)</f>
        <v>Hourly Wages per Indirect Employee</v>
      </c>
      <c r="C163" s="785"/>
      <c r="D163" s="785"/>
      <c r="E163" s="785"/>
      <c r="F163" s="786"/>
      <c r="G163" s="198" t="s">
        <v>490</v>
      </c>
      <c r="H163" s="200">
        <f>IF(H144=0,0,H151/H144)</f>
        <v>0</v>
      </c>
      <c r="I163" s="200">
        <f>IF(I144=0,0,I151/I144)</f>
        <v>0</v>
      </c>
      <c r="J163" s="200">
        <f>IF(J144=0,0,J151/J144)</f>
        <v>0</v>
      </c>
      <c r="K163" s="200">
        <f>IF(K144=0,0,K151/K144)</f>
        <v>0</v>
      </c>
      <c r="L163" s="205">
        <f>IF(L144=0,0,L151/L144)</f>
        <v>0</v>
      </c>
      <c r="O163" s="147" t="s">
        <v>194</v>
      </c>
      <c r="P163" s="147" t="s">
        <v>357</v>
      </c>
    </row>
    <row r="164" spans="1:16" s="10" customFormat="1" x14ac:dyDescent="0.35">
      <c r="A164" s="12"/>
      <c r="B164" s="474"/>
      <c r="C164" s="475"/>
      <c r="D164" s="476"/>
      <c r="E164" s="477"/>
      <c r="F164" s="477"/>
      <c r="G164" s="477"/>
      <c r="H164" s="477"/>
      <c r="I164" s="477"/>
      <c r="J164" s="477"/>
      <c r="K164" s="477"/>
      <c r="L164" s="478"/>
      <c r="O164" s="11"/>
    </row>
    <row r="165" spans="1:16" s="3" customFormat="1" x14ac:dyDescent="0.35">
      <c r="A165" s="12"/>
      <c r="B165" s="636" t="s">
        <v>30</v>
      </c>
      <c r="C165" s="637"/>
      <c r="D165" s="637"/>
      <c r="E165" s="637"/>
      <c r="F165" s="637"/>
      <c r="G165" s="637"/>
      <c r="H165" s="637"/>
      <c r="I165" s="637"/>
      <c r="J165" s="637"/>
      <c r="K165" s="637"/>
      <c r="L165" s="638"/>
      <c r="M165" s="286"/>
    </row>
    <row r="166" spans="1:16" s="147" customFormat="1" x14ac:dyDescent="0.35">
      <c r="A166" s="277"/>
      <c r="B166" s="241"/>
      <c r="C166" s="228"/>
      <c r="D166" s="228"/>
      <c r="E166" s="228"/>
      <c r="F166" s="228"/>
      <c r="G166" s="228"/>
      <c r="H166" s="228"/>
      <c r="I166" s="228"/>
      <c r="J166" s="228"/>
      <c r="K166" s="228"/>
      <c r="L166" s="229"/>
    </row>
    <row r="167" spans="1:16" s="147" customFormat="1" x14ac:dyDescent="0.35">
      <c r="A167" s="277"/>
      <c r="B167" s="525" t="str">
        <f>IF(Intro!$G$23="English",O167,P167)</f>
        <v>Identify any events, such as reduced hours of work, layoffs, strikes and other plant shutdowns/closures other than holidays, that affected your firm's production of the goods since January 1, 2022. For each event, identify the year, the cause, the duration and the number of direct employees affected.</v>
      </c>
      <c r="C167" s="526"/>
      <c r="D167" s="526"/>
      <c r="E167" s="526"/>
      <c r="F167" s="526"/>
      <c r="G167" s="526"/>
      <c r="H167" s="526"/>
      <c r="I167" s="526"/>
      <c r="J167" s="526"/>
      <c r="K167" s="526"/>
      <c r="L167" s="527"/>
      <c r="O167" s="147" t="str">
        <f>"Identify any events, such as reduced hours of work, layoffs, strikes and other plant shutdowns/closures other than holidays, that affected your firm's production of the goods since January 1, "&amp;Variables!B6&amp;". For each event, identify the year, the cause, the duration and the number of direct employees affected."</f>
        <v>Identify any events, such as reduced hours of work, layoffs, strikes and other plant shutdowns/closures other than holidays, that affected your firm's production of the goods since January 1, 2022. For each event, identify the year, the cause, the duration and the number of direct employees affected.</v>
      </c>
      <c r="P167" s="147" t="str">
        <f>"Indiquez tout événement, p. ex. heures de travail réduites, mises à pied, grèves ou fermetures d’usine, autre qu'un congé, qui a influé sur la production des marchandises de votre entreprise depuis le 1er janvier "&amp;Variables!B6&amp;". En outre, pour chaque événement, indiquez l’année, la cause, la durée et le nombre d’employés directs touchés."</f>
        <v>Indiquez tout événement, p. ex. heures de travail réduites, mises à pied, grèves ou fermetures d’usine, autre qu'un congé, qui a influé sur la production des marchandises de votre entreprise depuis le 1er janvier 2022. En outre, pour chaque événement, indiquez l’année, la cause, la durée et le nombre d’employés directs touchés.</v>
      </c>
    </row>
    <row r="168" spans="1:16" s="147" customFormat="1" x14ac:dyDescent="0.35">
      <c r="A168" s="277"/>
      <c r="B168" s="525"/>
      <c r="C168" s="526"/>
      <c r="D168" s="526"/>
      <c r="E168" s="526"/>
      <c r="F168" s="526"/>
      <c r="G168" s="526"/>
      <c r="H168" s="526"/>
      <c r="I168" s="526"/>
      <c r="J168" s="526"/>
      <c r="K168" s="526"/>
      <c r="L168" s="527"/>
      <c r="O168" s="147" t="s">
        <v>672</v>
      </c>
      <c r="P168" s="161" t="s">
        <v>673</v>
      </c>
    </row>
    <row r="169" spans="1:16" s="147" customFormat="1" x14ac:dyDescent="0.35">
      <c r="A169" s="277"/>
      <c r="B169" s="525"/>
      <c r="C169" s="526"/>
      <c r="D169" s="526"/>
      <c r="E169" s="526"/>
      <c r="F169" s="526"/>
      <c r="G169" s="526"/>
      <c r="H169" s="526"/>
      <c r="I169" s="526"/>
      <c r="J169" s="526"/>
      <c r="K169" s="526"/>
      <c r="L169" s="527"/>
      <c r="O169" s="147" t="s">
        <v>195</v>
      </c>
      <c r="P169" s="147" t="s">
        <v>196</v>
      </c>
    </row>
    <row r="170" spans="1:16" s="147" customFormat="1" x14ac:dyDescent="0.35">
      <c r="A170" s="277"/>
      <c r="B170" s="241"/>
      <c r="C170" s="228"/>
      <c r="D170" s="228"/>
      <c r="E170" s="228"/>
      <c r="F170" s="228"/>
      <c r="G170" s="228"/>
      <c r="H170" s="228"/>
      <c r="I170" s="228"/>
      <c r="J170" s="228"/>
      <c r="K170" s="228"/>
      <c r="L170" s="229"/>
      <c r="O170" s="147" t="s">
        <v>197</v>
      </c>
      <c r="P170" s="147" t="s">
        <v>198</v>
      </c>
    </row>
    <row r="171" spans="1:16" s="146" customFormat="1" x14ac:dyDescent="0.35">
      <c r="A171" s="39"/>
      <c r="B171" s="847" t="str">
        <f>IF(Intro!$G$23="English",O168,P168)</f>
        <v>Event</v>
      </c>
      <c r="C171" s="849" t="str">
        <f>IF(Intro!$G$23="English",O169,P169)</f>
        <v>Year</v>
      </c>
      <c r="D171" s="849" t="str">
        <f>IF(Intro!$G$23="English",O170,P170)</f>
        <v>Duration</v>
      </c>
      <c r="E171" s="851" t="str">
        <f>IF(Intro!$G$23="English",O171,P171)</f>
        <v>Number of Direct Employees Affected</v>
      </c>
      <c r="F171" s="851"/>
      <c r="G171" s="851" t="str">
        <f>IF(Intro!$G$23="English",O172,P172)</f>
        <v>Cause</v>
      </c>
      <c r="H171" s="851"/>
      <c r="I171" s="851"/>
      <c r="J171" s="851"/>
      <c r="K171" s="851"/>
      <c r="L171" s="852"/>
      <c r="O171" s="146" t="s">
        <v>280</v>
      </c>
      <c r="P171" s="146" t="s">
        <v>281</v>
      </c>
    </row>
    <row r="172" spans="1:16" s="146" customFormat="1" x14ac:dyDescent="0.35">
      <c r="A172" s="39"/>
      <c r="B172" s="848"/>
      <c r="C172" s="850"/>
      <c r="D172" s="850"/>
      <c r="E172" s="851"/>
      <c r="F172" s="851"/>
      <c r="G172" s="851"/>
      <c r="H172" s="851"/>
      <c r="I172" s="851"/>
      <c r="J172" s="851"/>
      <c r="K172" s="851"/>
      <c r="L172" s="852"/>
      <c r="O172" s="161" t="s">
        <v>199</v>
      </c>
      <c r="P172" s="161" t="s">
        <v>200</v>
      </c>
    </row>
    <row r="173" spans="1:16" s="147" customFormat="1" x14ac:dyDescent="0.35">
      <c r="A173" s="277"/>
      <c r="B173" s="810" t="str">
        <f>IF(Intro!$G$23="English",O173,P173)</f>
        <v>Event 1</v>
      </c>
      <c r="C173" s="811"/>
      <c r="D173" s="811"/>
      <c r="E173" s="853"/>
      <c r="F173" s="854"/>
      <c r="G173" s="548"/>
      <c r="H173" s="549"/>
      <c r="I173" s="549"/>
      <c r="J173" s="549"/>
      <c r="K173" s="549"/>
      <c r="L173" s="550"/>
      <c r="O173" s="11" t="s">
        <v>201</v>
      </c>
      <c r="P173" s="11" t="s">
        <v>202</v>
      </c>
    </row>
    <row r="174" spans="1:16" s="147" customFormat="1" x14ac:dyDescent="0.35">
      <c r="A174" s="277"/>
      <c r="B174" s="810"/>
      <c r="C174" s="811"/>
      <c r="D174" s="811"/>
      <c r="E174" s="855"/>
      <c r="F174" s="856"/>
      <c r="G174" s="640"/>
      <c r="H174" s="653"/>
      <c r="I174" s="653"/>
      <c r="J174" s="653"/>
      <c r="K174" s="653"/>
      <c r="L174" s="654"/>
      <c r="O174" s="11"/>
      <c r="P174" s="11"/>
    </row>
    <row r="175" spans="1:16" s="147" customFormat="1" x14ac:dyDescent="0.35">
      <c r="A175" s="277"/>
      <c r="B175" s="810"/>
      <c r="C175" s="811"/>
      <c r="D175" s="811"/>
      <c r="E175" s="855"/>
      <c r="F175" s="856"/>
      <c r="G175" s="640"/>
      <c r="H175" s="653"/>
      <c r="I175" s="653"/>
      <c r="J175" s="653"/>
      <c r="K175" s="653"/>
      <c r="L175" s="654"/>
      <c r="O175" s="11"/>
      <c r="P175" s="11"/>
    </row>
    <row r="176" spans="1:16" s="147" customFormat="1" x14ac:dyDescent="0.35">
      <c r="A176" s="277"/>
      <c r="B176" s="810"/>
      <c r="C176" s="811"/>
      <c r="D176" s="811"/>
      <c r="E176" s="855"/>
      <c r="F176" s="856"/>
      <c r="G176" s="640"/>
      <c r="H176" s="653"/>
      <c r="I176" s="653"/>
      <c r="J176" s="653"/>
      <c r="K176" s="653"/>
      <c r="L176" s="654"/>
      <c r="O176" s="11"/>
      <c r="P176" s="11"/>
    </row>
    <row r="177" spans="1:16" s="147" customFormat="1" x14ac:dyDescent="0.35">
      <c r="A177" s="277"/>
      <c r="B177" s="810"/>
      <c r="C177" s="811"/>
      <c r="D177" s="811"/>
      <c r="E177" s="855"/>
      <c r="F177" s="856"/>
      <c r="G177" s="640"/>
      <c r="H177" s="653"/>
      <c r="I177" s="653"/>
      <c r="J177" s="653"/>
      <c r="K177" s="653"/>
      <c r="L177" s="654"/>
      <c r="O177" s="11"/>
      <c r="P177" s="11"/>
    </row>
    <row r="178" spans="1:16" s="147" customFormat="1" x14ac:dyDescent="0.35">
      <c r="A178" s="277"/>
      <c r="B178" s="810"/>
      <c r="C178" s="811"/>
      <c r="D178" s="811"/>
      <c r="E178" s="855"/>
      <c r="F178" s="856"/>
      <c r="G178" s="640"/>
      <c r="H178" s="653"/>
      <c r="I178" s="653"/>
      <c r="J178" s="653"/>
      <c r="K178" s="653"/>
      <c r="L178" s="654"/>
      <c r="O178" s="11"/>
      <c r="P178" s="11"/>
    </row>
    <row r="179" spans="1:16" s="147" customFormat="1" x14ac:dyDescent="0.35">
      <c r="A179" s="277"/>
      <c r="B179" s="810"/>
      <c r="C179" s="811"/>
      <c r="D179" s="811"/>
      <c r="E179" s="855"/>
      <c r="F179" s="856"/>
      <c r="G179" s="640"/>
      <c r="H179" s="653"/>
      <c r="I179" s="653"/>
      <c r="J179" s="653"/>
      <c r="K179" s="653"/>
      <c r="L179" s="654"/>
      <c r="O179" s="11"/>
      <c r="P179" s="11"/>
    </row>
    <row r="180" spans="1:16" s="147" customFormat="1" x14ac:dyDescent="0.35">
      <c r="A180" s="277"/>
      <c r="B180" s="810"/>
      <c r="C180" s="811"/>
      <c r="D180" s="811"/>
      <c r="E180" s="855"/>
      <c r="F180" s="856"/>
      <c r="G180" s="640"/>
      <c r="H180" s="653"/>
      <c r="I180" s="653"/>
      <c r="J180" s="653"/>
      <c r="K180" s="653"/>
      <c r="L180" s="654"/>
      <c r="O180" s="11"/>
      <c r="P180" s="11"/>
    </row>
    <row r="181" spans="1:16" s="147" customFormat="1" x14ac:dyDescent="0.35">
      <c r="A181" s="277"/>
      <c r="B181" s="810"/>
      <c r="C181" s="811"/>
      <c r="D181" s="811"/>
      <c r="E181" s="855"/>
      <c r="F181" s="856"/>
      <c r="G181" s="640"/>
      <c r="H181" s="653"/>
      <c r="I181" s="653"/>
      <c r="J181" s="653"/>
      <c r="K181" s="653"/>
      <c r="L181" s="654"/>
      <c r="O181" s="11"/>
      <c r="P181" s="11"/>
    </row>
    <row r="182" spans="1:16" s="147" customFormat="1" x14ac:dyDescent="0.35">
      <c r="A182" s="277"/>
      <c r="B182" s="810"/>
      <c r="C182" s="811"/>
      <c r="D182" s="811"/>
      <c r="E182" s="857"/>
      <c r="F182" s="858"/>
      <c r="G182" s="551"/>
      <c r="H182" s="552"/>
      <c r="I182" s="552"/>
      <c r="J182" s="552"/>
      <c r="K182" s="552"/>
      <c r="L182" s="553"/>
      <c r="O182" s="11"/>
      <c r="P182" s="11"/>
    </row>
    <row r="183" spans="1:16" s="147" customFormat="1" x14ac:dyDescent="0.35">
      <c r="A183" s="277"/>
      <c r="B183" s="810" t="str">
        <f>IF(Intro!$G$23="English",O183,P183)</f>
        <v>Event 2</v>
      </c>
      <c r="C183" s="811"/>
      <c r="D183" s="811"/>
      <c r="E183" s="853"/>
      <c r="F183" s="854"/>
      <c r="G183" s="548"/>
      <c r="H183" s="549"/>
      <c r="I183" s="549"/>
      <c r="J183" s="549"/>
      <c r="K183" s="549"/>
      <c r="L183" s="550"/>
      <c r="O183" s="11" t="s">
        <v>203</v>
      </c>
      <c r="P183" s="11" t="s">
        <v>204</v>
      </c>
    </row>
    <row r="184" spans="1:16" s="147" customFormat="1" x14ac:dyDescent="0.35">
      <c r="A184" s="277"/>
      <c r="B184" s="810"/>
      <c r="C184" s="811"/>
      <c r="D184" s="811"/>
      <c r="E184" s="855"/>
      <c r="F184" s="856"/>
      <c r="G184" s="640"/>
      <c r="H184" s="653"/>
      <c r="I184" s="653"/>
      <c r="J184" s="653"/>
      <c r="K184" s="653"/>
      <c r="L184" s="654"/>
      <c r="O184" s="11"/>
      <c r="P184" s="11"/>
    </row>
    <row r="185" spans="1:16" s="147" customFormat="1" x14ac:dyDescent="0.35">
      <c r="A185" s="277"/>
      <c r="B185" s="810"/>
      <c r="C185" s="811"/>
      <c r="D185" s="811"/>
      <c r="E185" s="855"/>
      <c r="F185" s="856"/>
      <c r="G185" s="640"/>
      <c r="H185" s="653"/>
      <c r="I185" s="653"/>
      <c r="J185" s="653"/>
      <c r="K185" s="653"/>
      <c r="L185" s="654"/>
      <c r="O185" s="11"/>
      <c r="P185" s="11"/>
    </row>
    <row r="186" spans="1:16" s="147" customFormat="1" x14ac:dyDescent="0.35">
      <c r="A186" s="277"/>
      <c r="B186" s="810"/>
      <c r="C186" s="811"/>
      <c r="D186" s="811"/>
      <c r="E186" s="855"/>
      <c r="F186" s="856"/>
      <c r="G186" s="640"/>
      <c r="H186" s="653"/>
      <c r="I186" s="653"/>
      <c r="J186" s="653"/>
      <c r="K186" s="653"/>
      <c r="L186" s="654"/>
      <c r="O186" s="11"/>
      <c r="P186" s="11"/>
    </row>
    <row r="187" spans="1:16" s="147" customFormat="1" x14ac:dyDescent="0.35">
      <c r="A187" s="277"/>
      <c r="B187" s="810"/>
      <c r="C187" s="811"/>
      <c r="D187" s="811"/>
      <c r="E187" s="855"/>
      <c r="F187" s="856"/>
      <c r="G187" s="640"/>
      <c r="H187" s="653"/>
      <c r="I187" s="653"/>
      <c r="J187" s="653"/>
      <c r="K187" s="653"/>
      <c r="L187" s="654"/>
      <c r="O187" s="11"/>
      <c r="P187" s="11"/>
    </row>
    <row r="188" spans="1:16" s="147" customFormat="1" x14ac:dyDescent="0.35">
      <c r="A188" s="277"/>
      <c r="B188" s="810"/>
      <c r="C188" s="811"/>
      <c r="D188" s="811"/>
      <c r="E188" s="855"/>
      <c r="F188" s="856"/>
      <c r="G188" s="640"/>
      <c r="H188" s="653"/>
      <c r="I188" s="653"/>
      <c r="J188" s="653"/>
      <c r="K188" s="653"/>
      <c r="L188" s="654"/>
      <c r="O188" s="11"/>
      <c r="P188" s="11"/>
    </row>
    <row r="189" spans="1:16" s="147" customFormat="1" x14ac:dyDescent="0.35">
      <c r="A189" s="277"/>
      <c r="B189" s="810"/>
      <c r="C189" s="811"/>
      <c r="D189" s="811"/>
      <c r="E189" s="855"/>
      <c r="F189" s="856"/>
      <c r="G189" s="640"/>
      <c r="H189" s="653"/>
      <c r="I189" s="653"/>
      <c r="J189" s="653"/>
      <c r="K189" s="653"/>
      <c r="L189" s="654"/>
      <c r="O189" s="11"/>
      <c r="P189" s="11"/>
    </row>
    <row r="190" spans="1:16" s="147" customFormat="1" x14ac:dyDescent="0.35">
      <c r="A190" s="277"/>
      <c r="B190" s="810"/>
      <c r="C190" s="811"/>
      <c r="D190" s="811"/>
      <c r="E190" s="855"/>
      <c r="F190" s="856"/>
      <c r="G190" s="640"/>
      <c r="H190" s="653"/>
      <c r="I190" s="653"/>
      <c r="J190" s="653"/>
      <c r="K190" s="653"/>
      <c r="L190" s="654"/>
      <c r="O190" s="11"/>
      <c r="P190" s="11"/>
    </row>
    <row r="191" spans="1:16" s="147" customFormat="1" x14ac:dyDescent="0.35">
      <c r="A191" s="277"/>
      <c r="B191" s="810"/>
      <c r="C191" s="811"/>
      <c r="D191" s="811"/>
      <c r="E191" s="855"/>
      <c r="F191" s="856"/>
      <c r="G191" s="640"/>
      <c r="H191" s="653"/>
      <c r="I191" s="653"/>
      <c r="J191" s="653"/>
      <c r="K191" s="653"/>
      <c r="L191" s="654"/>
      <c r="O191" s="11"/>
      <c r="P191" s="11"/>
    </row>
    <row r="192" spans="1:16" s="147" customFormat="1" x14ac:dyDescent="0.35">
      <c r="A192" s="277"/>
      <c r="B192" s="810"/>
      <c r="C192" s="811"/>
      <c r="D192" s="811"/>
      <c r="E192" s="857"/>
      <c r="F192" s="858"/>
      <c r="G192" s="551"/>
      <c r="H192" s="552"/>
      <c r="I192" s="552"/>
      <c r="J192" s="552"/>
      <c r="K192" s="552"/>
      <c r="L192" s="553"/>
      <c r="O192" s="11"/>
      <c r="P192" s="11"/>
    </row>
    <row r="193" spans="1:16" s="147" customFormat="1" x14ac:dyDescent="0.35">
      <c r="A193" s="277"/>
      <c r="B193" s="810" t="str">
        <f>IF(Intro!$G$23="English",O193,P193)</f>
        <v>Event 3</v>
      </c>
      <c r="C193" s="811"/>
      <c r="D193" s="811"/>
      <c r="E193" s="853"/>
      <c r="F193" s="854"/>
      <c r="G193" s="548"/>
      <c r="H193" s="549"/>
      <c r="I193" s="549"/>
      <c r="J193" s="549"/>
      <c r="K193" s="549"/>
      <c r="L193" s="550"/>
      <c r="O193" s="11" t="s">
        <v>205</v>
      </c>
      <c r="P193" s="11" t="s">
        <v>206</v>
      </c>
    </row>
    <row r="194" spans="1:16" s="147" customFormat="1" x14ac:dyDescent="0.35">
      <c r="A194" s="277"/>
      <c r="B194" s="810"/>
      <c r="C194" s="811"/>
      <c r="D194" s="811"/>
      <c r="E194" s="855"/>
      <c r="F194" s="856"/>
      <c r="G194" s="640"/>
      <c r="H194" s="653"/>
      <c r="I194" s="653"/>
      <c r="J194" s="653"/>
      <c r="K194" s="653"/>
      <c r="L194" s="654"/>
      <c r="O194" s="11"/>
      <c r="P194" s="11"/>
    </row>
    <row r="195" spans="1:16" s="147" customFormat="1" x14ac:dyDescent="0.35">
      <c r="A195" s="277"/>
      <c r="B195" s="810"/>
      <c r="C195" s="811"/>
      <c r="D195" s="811"/>
      <c r="E195" s="855"/>
      <c r="F195" s="856"/>
      <c r="G195" s="640"/>
      <c r="H195" s="653"/>
      <c r="I195" s="653"/>
      <c r="J195" s="653"/>
      <c r="K195" s="653"/>
      <c r="L195" s="654"/>
      <c r="O195" s="11"/>
      <c r="P195" s="11"/>
    </row>
    <row r="196" spans="1:16" s="147" customFormat="1" x14ac:dyDescent="0.35">
      <c r="A196" s="277"/>
      <c r="B196" s="810"/>
      <c r="C196" s="811"/>
      <c r="D196" s="811"/>
      <c r="E196" s="855"/>
      <c r="F196" s="856"/>
      <c r="G196" s="640"/>
      <c r="H196" s="653"/>
      <c r="I196" s="653"/>
      <c r="J196" s="653"/>
      <c r="K196" s="653"/>
      <c r="L196" s="654"/>
      <c r="O196" s="11"/>
      <c r="P196" s="11"/>
    </row>
    <row r="197" spans="1:16" s="147" customFormat="1" x14ac:dyDescent="0.35">
      <c r="A197" s="277"/>
      <c r="B197" s="810"/>
      <c r="C197" s="811"/>
      <c r="D197" s="811"/>
      <c r="E197" s="855"/>
      <c r="F197" s="856"/>
      <c r="G197" s="640"/>
      <c r="H197" s="653"/>
      <c r="I197" s="653"/>
      <c r="J197" s="653"/>
      <c r="K197" s="653"/>
      <c r="L197" s="654"/>
      <c r="O197" s="11"/>
      <c r="P197" s="11"/>
    </row>
    <row r="198" spans="1:16" s="147" customFormat="1" x14ac:dyDescent="0.35">
      <c r="A198" s="277"/>
      <c r="B198" s="810"/>
      <c r="C198" s="811"/>
      <c r="D198" s="811"/>
      <c r="E198" s="855"/>
      <c r="F198" s="856"/>
      <c r="G198" s="640"/>
      <c r="H198" s="653"/>
      <c r="I198" s="653"/>
      <c r="J198" s="653"/>
      <c r="K198" s="653"/>
      <c r="L198" s="654"/>
      <c r="O198" s="11"/>
      <c r="P198" s="11"/>
    </row>
    <row r="199" spans="1:16" s="147" customFormat="1" x14ac:dyDescent="0.35">
      <c r="A199" s="277"/>
      <c r="B199" s="810"/>
      <c r="C199" s="811"/>
      <c r="D199" s="811"/>
      <c r="E199" s="855"/>
      <c r="F199" s="856"/>
      <c r="G199" s="640"/>
      <c r="H199" s="653"/>
      <c r="I199" s="653"/>
      <c r="J199" s="653"/>
      <c r="K199" s="653"/>
      <c r="L199" s="654"/>
      <c r="O199" s="11"/>
      <c r="P199" s="11"/>
    </row>
    <row r="200" spans="1:16" s="147" customFormat="1" x14ac:dyDescent="0.35">
      <c r="A200" s="277"/>
      <c r="B200" s="810"/>
      <c r="C200" s="811"/>
      <c r="D200" s="811"/>
      <c r="E200" s="855"/>
      <c r="F200" s="856"/>
      <c r="G200" s="640"/>
      <c r="H200" s="653"/>
      <c r="I200" s="653"/>
      <c r="J200" s="653"/>
      <c r="K200" s="653"/>
      <c r="L200" s="654"/>
      <c r="O200" s="11"/>
      <c r="P200" s="11"/>
    </row>
    <row r="201" spans="1:16" s="147" customFormat="1" x14ac:dyDescent="0.35">
      <c r="A201" s="277"/>
      <c r="B201" s="810"/>
      <c r="C201" s="811"/>
      <c r="D201" s="811"/>
      <c r="E201" s="855"/>
      <c r="F201" s="856"/>
      <c r="G201" s="640"/>
      <c r="H201" s="653"/>
      <c r="I201" s="653"/>
      <c r="J201" s="653"/>
      <c r="K201" s="653"/>
      <c r="L201" s="654"/>
      <c r="O201" s="11"/>
      <c r="P201" s="11"/>
    </row>
    <row r="202" spans="1:16" s="147" customFormat="1" x14ac:dyDescent="0.35">
      <c r="A202" s="277"/>
      <c r="B202" s="810"/>
      <c r="C202" s="811"/>
      <c r="D202" s="811"/>
      <c r="E202" s="857"/>
      <c r="F202" s="858"/>
      <c r="G202" s="551"/>
      <c r="H202" s="552"/>
      <c r="I202" s="552"/>
      <c r="J202" s="552"/>
      <c r="K202" s="552"/>
      <c r="L202" s="553"/>
      <c r="O202" s="11"/>
      <c r="P202" s="11"/>
    </row>
    <row r="203" spans="1:16" s="147" customFormat="1" x14ac:dyDescent="0.35">
      <c r="A203" s="277"/>
      <c r="B203" s="810" t="str">
        <f>IF(Intro!$G$23="English",O203,P203)</f>
        <v>Event 4</v>
      </c>
      <c r="C203" s="811"/>
      <c r="D203" s="811"/>
      <c r="E203" s="853"/>
      <c r="F203" s="854"/>
      <c r="G203" s="548"/>
      <c r="H203" s="549"/>
      <c r="I203" s="549"/>
      <c r="J203" s="549"/>
      <c r="K203" s="549"/>
      <c r="L203" s="550"/>
      <c r="O203" s="11" t="s">
        <v>207</v>
      </c>
      <c r="P203" s="11" t="s">
        <v>208</v>
      </c>
    </row>
    <row r="204" spans="1:16" s="147" customFormat="1" x14ac:dyDescent="0.35">
      <c r="A204" s="277"/>
      <c r="B204" s="810"/>
      <c r="C204" s="811"/>
      <c r="D204" s="811"/>
      <c r="E204" s="855"/>
      <c r="F204" s="856"/>
      <c r="G204" s="640"/>
      <c r="H204" s="653"/>
      <c r="I204" s="653"/>
      <c r="J204" s="653"/>
      <c r="K204" s="653"/>
      <c r="L204" s="654"/>
      <c r="O204" s="11"/>
      <c r="P204" s="11"/>
    </row>
    <row r="205" spans="1:16" s="147" customFormat="1" x14ac:dyDescent="0.35">
      <c r="A205" s="277"/>
      <c r="B205" s="810"/>
      <c r="C205" s="811"/>
      <c r="D205" s="811"/>
      <c r="E205" s="855"/>
      <c r="F205" s="856"/>
      <c r="G205" s="640"/>
      <c r="H205" s="653"/>
      <c r="I205" s="653"/>
      <c r="J205" s="653"/>
      <c r="K205" s="653"/>
      <c r="L205" s="654"/>
      <c r="O205" s="11"/>
      <c r="P205" s="11"/>
    </row>
    <row r="206" spans="1:16" s="147" customFormat="1" x14ac:dyDescent="0.35">
      <c r="A206" s="277"/>
      <c r="B206" s="810"/>
      <c r="C206" s="811"/>
      <c r="D206" s="811"/>
      <c r="E206" s="855"/>
      <c r="F206" s="856"/>
      <c r="G206" s="640"/>
      <c r="H206" s="653"/>
      <c r="I206" s="653"/>
      <c r="J206" s="653"/>
      <c r="K206" s="653"/>
      <c r="L206" s="654"/>
      <c r="O206" s="11"/>
      <c r="P206" s="11"/>
    </row>
    <row r="207" spans="1:16" s="147" customFormat="1" x14ac:dyDescent="0.35">
      <c r="A207" s="277"/>
      <c r="B207" s="810"/>
      <c r="C207" s="811"/>
      <c r="D207" s="811"/>
      <c r="E207" s="855"/>
      <c r="F207" s="856"/>
      <c r="G207" s="640"/>
      <c r="H207" s="653"/>
      <c r="I207" s="653"/>
      <c r="J207" s="653"/>
      <c r="K207" s="653"/>
      <c r="L207" s="654"/>
      <c r="O207" s="11"/>
      <c r="P207" s="11"/>
    </row>
    <row r="208" spans="1:16" s="147" customFormat="1" x14ac:dyDescent="0.35">
      <c r="A208" s="277"/>
      <c r="B208" s="810"/>
      <c r="C208" s="811"/>
      <c r="D208" s="811"/>
      <c r="E208" s="855"/>
      <c r="F208" s="856"/>
      <c r="G208" s="640"/>
      <c r="H208" s="653"/>
      <c r="I208" s="653"/>
      <c r="J208" s="653"/>
      <c r="K208" s="653"/>
      <c r="L208" s="654"/>
      <c r="O208" s="11"/>
      <c r="P208" s="11"/>
    </row>
    <row r="209" spans="1:16" s="147" customFormat="1" x14ac:dyDescent="0.35">
      <c r="A209" s="277"/>
      <c r="B209" s="810"/>
      <c r="C209" s="811"/>
      <c r="D209" s="811"/>
      <c r="E209" s="855"/>
      <c r="F209" s="856"/>
      <c r="G209" s="640"/>
      <c r="H209" s="653"/>
      <c r="I209" s="653"/>
      <c r="J209" s="653"/>
      <c r="K209" s="653"/>
      <c r="L209" s="654"/>
      <c r="O209" s="11"/>
      <c r="P209" s="11"/>
    </row>
    <row r="210" spans="1:16" s="147" customFormat="1" x14ac:dyDescent="0.35">
      <c r="A210" s="277"/>
      <c r="B210" s="810"/>
      <c r="C210" s="811"/>
      <c r="D210" s="811"/>
      <c r="E210" s="855"/>
      <c r="F210" s="856"/>
      <c r="G210" s="640"/>
      <c r="H210" s="653"/>
      <c r="I210" s="653"/>
      <c r="J210" s="653"/>
      <c r="K210" s="653"/>
      <c r="L210" s="654"/>
      <c r="O210" s="11"/>
      <c r="P210" s="11"/>
    </row>
    <row r="211" spans="1:16" s="147" customFormat="1" x14ac:dyDescent="0.35">
      <c r="A211" s="277"/>
      <c r="B211" s="810"/>
      <c r="C211" s="811"/>
      <c r="D211" s="811"/>
      <c r="E211" s="855"/>
      <c r="F211" s="856"/>
      <c r="G211" s="640"/>
      <c r="H211" s="653"/>
      <c r="I211" s="653"/>
      <c r="J211" s="653"/>
      <c r="K211" s="653"/>
      <c r="L211" s="654"/>
      <c r="O211" s="11"/>
      <c r="P211" s="11"/>
    </row>
    <row r="212" spans="1:16" s="147" customFormat="1" x14ac:dyDescent="0.35">
      <c r="A212" s="277"/>
      <c r="B212" s="810"/>
      <c r="C212" s="811"/>
      <c r="D212" s="811"/>
      <c r="E212" s="857"/>
      <c r="F212" s="858"/>
      <c r="G212" s="551"/>
      <c r="H212" s="552"/>
      <c r="I212" s="552"/>
      <c r="J212" s="552"/>
      <c r="K212" s="552"/>
      <c r="L212" s="553"/>
      <c r="O212" s="11"/>
      <c r="P212" s="11"/>
    </row>
    <row r="213" spans="1:16" s="147" customFormat="1" x14ac:dyDescent="0.35">
      <c r="A213" s="277"/>
      <c r="B213" s="810" t="str">
        <f>IF(Intro!$G$23="English",O213,P213)</f>
        <v>Event 5</v>
      </c>
      <c r="C213" s="811"/>
      <c r="D213" s="811"/>
      <c r="E213" s="853"/>
      <c r="F213" s="854"/>
      <c r="G213" s="548"/>
      <c r="H213" s="549"/>
      <c r="I213" s="549"/>
      <c r="J213" s="549"/>
      <c r="K213" s="549"/>
      <c r="L213" s="550"/>
      <c r="O213" s="11" t="s">
        <v>209</v>
      </c>
      <c r="P213" s="11" t="s">
        <v>210</v>
      </c>
    </row>
    <row r="214" spans="1:16" s="147" customFormat="1" x14ac:dyDescent="0.35">
      <c r="A214" s="277"/>
      <c r="B214" s="810"/>
      <c r="C214" s="811"/>
      <c r="D214" s="811"/>
      <c r="E214" s="855"/>
      <c r="F214" s="856"/>
      <c r="G214" s="640"/>
      <c r="H214" s="653"/>
      <c r="I214" s="653"/>
      <c r="J214" s="653"/>
      <c r="K214" s="653"/>
      <c r="L214" s="654"/>
      <c r="O214" s="11"/>
      <c r="P214" s="11"/>
    </row>
    <row r="215" spans="1:16" s="147" customFormat="1" x14ac:dyDescent="0.35">
      <c r="A215" s="277"/>
      <c r="B215" s="810"/>
      <c r="C215" s="811"/>
      <c r="D215" s="811"/>
      <c r="E215" s="855"/>
      <c r="F215" s="856"/>
      <c r="G215" s="640"/>
      <c r="H215" s="653"/>
      <c r="I215" s="653"/>
      <c r="J215" s="653"/>
      <c r="K215" s="653"/>
      <c r="L215" s="654"/>
      <c r="O215" s="11"/>
      <c r="P215" s="11"/>
    </row>
    <row r="216" spans="1:16" s="147" customFormat="1" x14ac:dyDescent="0.35">
      <c r="A216" s="277"/>
      <c r="B216" s="810"/>
      <c r="C216" s="811"/>
      <c r="D216" s="811"/>
      <c r="E216" s="855"/>
      <c r="F216" s="856"/>
      <c r="G216" s="640"/>
      <c r="H216" s="653"/>
      <c r="I216" s="653"/>
      <c r="J216" s="653"/>
      <c r="K216" s="653"/>
      <c r="L216" s="654"/>
      <c r="O216" s="11"/>
      <c r="P216" s="11"/>
    </row>
    <row r="217" spans="1:16" s="147" customFormat="1" x14ac:dyDescent="0.35">
      <c r="A217" s="277"/>
      <c r="B217" s="810"/>
      <c r="C217" s="811"/>
      <c r="D217" s="811"/>
      <c r="E217" s="855"/>
      <c r="F217" s="856"/>
      <c r="G217" s="640"/>
      <c r="H217" s="653"/>
      <c r="I217" s="653"/>
      <c r="J217" s="653"/>
      <c r="K217" s="653"/>
      <c r="L217" s="654"/>
      <c r="O217" s="11"/>
      <c r="P217" s="11"/>
    </row>
    <row r="218" spans="1:16" s="147" customFormat="1" x14ac:dyDescent="0.35">
      <c r="A218" s="277"/>
      <c r="B218" s="810"/>
      <c r="C218" s="811"/>
      <c r="D218" s="811"/>
      <c r="E218" s="855"/>
      <c r="F218" s="856"/>
      <c r="G218" s="640"/>
      <c r="H218" s="653"/>
      <c r="I218" s="653"/>
      <c r="J218" s="653"/>
      <c r="K218" s="653"/>
      <c r="L218" s="654"/>
      <c r="O218" s="11"/>
      <c r="P218" s="11"/>
    </row>
    <row r="219" spans="1:16" s="147" customFormat="1" x14ac:dyDescent="0.35">
      <c r="A219" s="277"/>
      <c r="B219" s="810"/>
      <c r="C219" s="811"/>
      <c r="D219" s="811"/>
      <c r="E219" s="855"/>
      <c r="F219" s="856"/>
      <c r="G219" s="640"/>
      <c r="H219" s="653"/>
      <c r="I219" s="653"/>
      <c r="J219" s="653"/>
      <c r="K219" s="653"/>
      <c r="L219" s="654"/>
      <c r="O219" s="11"/>
      <c r="P219" s="11"/>
    </row>
    <row r="220" spans="1:16" s="147" customFormat="1" x14ac:dyDescent="0.35">
      <c r="A220" s="277"/>
      <c r="B220" s="810"/>
      <c r="C220" s="811"/>
      <c r="D220" s="811"/>
      <c r="E220" s="855"/>
      <c r="F220" s="856"/>
      <c r="G220" s="640"/>
      <c r="H220" s="653"/>
      <c r="I220" s="653"/>
      <c r="J220" s="653"/>
      <c r="K220" s="653"/>
      <c r="L220" s="654"/>
      <c r="O220" s="11"/>
      <c r="P220" s="11"/>
    </row>
    <row r="221" spans="1:16" s="147" customFormat="1" x14ac:dyDescent="0.35">
      <c r="A221" s="277"/>
      <c r="B221" s="810"/>
      <c r="C221" s="811"/>
      <c r="D221" s="811"/>
      <c r="E221" s="855"/>
      <c r="F221" s="856"/>
      <c r="G221" s="640"/>
      <c r="H221" s="653"/>
      <c r="I221" s="653"/>
      <c r="J221" s="653"/>
      <c r="K221" s="653"/>
      <c r="L221" s="654"/>
      <c r="O221" s="11"/>
      <c r="P221" s="11"/>
    </row>
    <row r="222" spans="1:16" s="147" customFormat="1" x14ac:dyDescent="0.35">
      <c r="A222" s="277"/>
      <c r="B222" s="810"/>
      <c r="C222" s="811"/>
      <c r="D222" s="811"/>
      <c r="E222" s="857"/>
      <c r="F222" s="858"/>
      <c r="G222" s="551"/>
      <c r="H222" s="552"/>
      <c r="I222" s="552"/>
      <c r="J222" s="552"/>
      <c r="K222" s="552"/>
      <c r="L222" s="553"/>
      <c r="O222" s="11"/>
      <c r="P222" s="11"/>
    </row>
    <row r="223" spans="1:16" s="10" customFormat="1" x14ac:dyDescent="0.35">
      <c r="A223" s="12"/>
      <c r="B223" s="206"/>
      <c r="C223" s="148"/>
      <c r="D223" s="37"/>
      <c r="E223" s="38"/>
      <c r="F223" s="38"/>
      <c r="G223" s="38"/>
      <c r="H223" s="38"/>
      <c r="I223" s="38"/>
      <c r="J223" s="38"/>
      <c r="K223" s="38"/>
      <c r="L223" s="43"/>
      <c r="O223" s="11"/>
    </row>
    <row r="224" spans="1:16" x14ac:dyDescent="0.35">
      <c r="B224" s="655" t="str">
        <f>IF(Intro!$G$23="English",O224,P224)</f>
        <v>INCOME STATEMENT FOR THE GOODS</v>
      </c>
      <c r="C224" s="656"/>
      <c r="D224" s="656"/>
      <c r="E224" s="656"/>
      <c r="F224" s="656"/>
      <c r="G224" s="656"/>
      <c r="H224" s="656"/>
      <c r="I224" s="656"/>
      <c r="J224" s="656"/>
      <c r="K224" s="656"/>
      <c r="L224" s="657"/>
      <c r="M224" s="147"/>
      <c r="O224" s="2" t="s">
        <v>632</v>
      </c>
      <c r="P224" s="2" t="s">
        <v>633</v>
      </c>
    </row>
    <row r="225" spans="1:16" s="3" customFormat="1" x14ac:dyDescent="0.35">
      <c r="A225" s="12"/>
      <c r="B225" s="636" t="s">
        <v>31</v>
      </c>
      <c r="C225" s="637"/>
      <c r="D225" s="637"/>
      <c r="E225" s="637"/>
      <c r="F225" s="637"/>
      <c r="G225" s="637"/>
      <c r="H225" s="637"/>
      <c r="I225" s="637"/>
      <c r="J225" s="637"/>
      <c r="K225" s="637"/>
      <c r="L225" s="638"/>
      <c r="M225" s="286"/>
    </row>
    <row r="226" spans="1:16" s="147" customFormat="1" x14ac:dyDescent="0.35">
      <c r="A226" s="277"/>
      <c r="B226" s="241"/>
      <c r="C226" s="228"/>
      <c r="D226" s="228"/>
      <c r="E226" s="228"/>
      <c r="F226" s="228"/>
      <c r="G226" s="228"/>
      <c r="H226" s="228"/>
      <c r="I226" s="228"/>
      <c r="J226" s="228"/>
      <c r="K226" s="228"/>
      <c r="L226" s="229"/>
    </row>
    <row r="227" spans="1:16" s="147" customFormat="1" x14ac:dyDescent="0.35">
      <c r="A227" s="277"/>
      <c r="B227" s="525" t="str">
        <f>IF(Intro!$G$23="English",O227,P227)</f>
        <v xml:space="preserve">Complete the income statement for your firm's sales in Canada and sales for export of the goods produced in Canada. This statement is to be prepared using a full absorption costing method and is to be reported on a calendar-year basis. </v>
      </c>
      <c r="C227" s="526"/>
      <c r="D227" s="526"/>
      <c r="E227" s="526"/>
      <c r="F227" s="526"/>
      <c r="G227" s="526"/>
      <c r="H227" s="526"/>
      <c r="I227" s="526"/>
      <c r="J227" s="526"/>
      <c r="K227" s="526"/>
      <c r="L227" s="527"/>
      <c r="O227" s="147" t="s">
        <v>211</v>
      </c>
      <c r="P227" s="21" t="s">
        <v>212</v>
      </c>
    </row>
    <row r="228" spans="1:16" s="147" customFormat="1" x14ac:dyDescent="0.35">
      <c r="A228" s="277"/>
      <c r="B228" s="525"/>
      <c r="C228" s="526"/>
      <c r="D228" s="526"/>
      <c r="E228" s="526"/>
      <c r="F228" s="526"/>
      <c r="G228" s="526"/>
      <c r="H228" s="526"/>
      <c r="I228" s="526"/>
      <c r="J228" s="526"/>
      <c r="K228" s="526"/>
      <c r="L228" s="527"/>
      <c r="P228" s="21"/>
    </row>
    <row r="229" spans="1:16" s="147" customFormat="1" x14ac:dyDescent="0.35">
      <c r="A229" s="277"/>
      <c r="B229" s="241"/>
      <c r="C229" s="228"/>
      <c r="D229" s="228"/>
      <c r="E229" s="228"/>
      <c r="F229" s="228"/>
      <c r="G229" s="228"/>
      <c r="H229" s="228"/>
      <c r="I229" s="228"/>
      <c r="J229" s="228"/>
      <c r="K229" s="228"/>
      <c r="L229" s="229"/>
    </row>
    <row r="230" spans="1:16" s="10" customFormat="1" x14ac:dyDescent="0.35">
      <c r="A230" s="12"/>
      <c r="B230" s="787" t="str">
        <f>IF(Intro!$G$23="English",O230,P230)</f>
        <v>For Sale in Canada</v>
      </c>
      <c r="C230" s="788"/>
      <c r="D230" s="788"/>
      <c r="E230" s="788"/>
      <c r="F230" s="789"/>
      <c r="G230" s="732">
        <f>Variables!$B$6</f>
        <v>2022</v>
      </c>
      <c r="H230" s="732">
        <f>G230+1</f>
        <v>2023</v>
      </c>
      <c r="I230" s="732">
        <f>H230+1</f>
        <v>2024</v>
      </c>
      <c r="J230" s="732" t="str">
        <f>K156</f>
        <v>Jan-Sept 2024</v>
      </c>
      <c r="K230" s="732" t="str">
        <f>L156</f>
        <v>Jan-Sept 2025</v>
      </c>
      <c r="L230" s="281"/>
      <c r="O230" s="11" t="s">
        <v>43</v>
      </c>
      <c r="P230" s="11" t="s">
        <v>44</v>
      </c>
    </row>
    <row r="231" spans="1:16" s="10" customFormat="1" x14ac:dyDescent="0.35">
      <c r="A231" s="12"/>
      <c r="B231" s="790"/>
      <c r="C231" s="791"/>
      <c r="D231" s="791"/>
      <c r="E231" s="791"/>
      <c r="F231" s="792"/>
      <c r="G231" s="733"/>
      <c r="H231" s="733"/>
      <c r="I231" s="733"/>
      <c r="J231" s="733"/>
      <c r="K231" s="733"/>
      <c r="L231" s="281"/>
      <c r="O231" s="11"/>
      <c r="P231" s="11"/>
    </row>
    <row r="232" spans="1:16" s="147" customFormat="1" x14ac:dyDescent="0.35">
      <c r="A232" s="277"/>
      <c r="B232" s="776" t="str">
        <f>IF(Intro!$G$23="English",O232,P232)</f>
        <v>Net Sales Value</v>
      </c>
      <c r="C232" s="777"/>
      <c r="D232" s="777"/>
      <c r="E232" s="777"/>
      <c r="F232" s="198" t="s">
        <v>490</v>
      </c>
      <c r="G232" s="196"/>
      <c r="H232" s="196"/>
      <c r="I232" s="196"/>
      <c r="J232" s="196"/>
      <c r="K232" s="196"/>
      <c r="L232" s="281"/>
      <c r="O232" s="147" t="s">
        <v>72</v>
      </c>
      <c r="P232" s="147" t="s">
        <v>73</v>
      </c>
    </row>
    <row r="233" spans="1:16" s="147" customFormat="1" x14ac:dyDescent="0.35">
      <c r="A233" s="277"/>
      <c r="B233" s="815" t="str">
        <f>IF(Intro!$G$23="English",O233,P233)</f>
        <v>Beginning Inventory</v>
      </c>
      <c r="C233" s="816"/>
      <c r="D233" s="816"/>
      <c r="E233" s="816"/>
      <c r="F233" s="198" t="s">
        <v>490</v>
      </c>
      <c r="G233" s="196"/>
      <c r="H233" s="196"/>
      <c r="I233" s="196"/>
      <c r="J233" s="196"/>
      <c r="K233" s="196"/>
      <c r="L233" s="281"/>
      <c r="O233" s="11" t="s">
        <v>74</v>
      </c>
      <c r="P233" s="10" t="s">
        <v>75</v>
      </c>
    </row>
    <row r="234" spans="1:16" s="147" customFormat="1" x14ac:dyDescent="0.35">
      <c r="A234" s="277"/>
      <c r="B234" s="815" t="str">
        <f>IF(Intro!$G$23="English",O234,P234)</f>
        <v>Cost of Goods Manufactured</v>
      </c>
      <c r="C234" s="816"/>
      <c r="D234" s="816"/>
      <c r="E234" s="816"/>
      <c r="F234" s="198" t="s">
        <v>490</v>
      </c>
      <c r="G234" s="200">
        <f>H79</f>
        <v>0</v>
      </c>
      <c r="H234" s="200">
        <f>I79</f>
        <v>0</v>
      </c>
      <c r="I234" s="200">
        <f>J79</f>
        <v>0</v>
      </c>
      <c r="J234" s="200">
        <f>K79</f>
        <v>0</v>
      </c>
      <c r="K234" s="200">
        <f>L79</f>
        <v>0</v>
      </c>
      <c r="L234" s="281"/>
      <c r="O234" s="11" t="s">
        <v>66</v>
      </c>
      <c r="P234" s="10" t="s">
        <v>213</v>
      </c>
    </row>
    <row r="235" spans="1:16" s="147" customFormat="1" x14ac:dyDescent="0.35">
      <c r="A235" s="277"/>
      <c r="B235" s="815" t="str">
        <f>IF(Intro!$G$23="English",O235,P235)</f>
        <v xml:space="preserve">Ending Inventory </v>
      </c>
      <c r="C235" s="816"/>
      <c r="D235" s="816"/>
      <c r="E235" s="816"/>
      <c r="F235" s="198" t="s">
        <v>490</v>
      </c>
      <c r="G235" s="196"/>
      <c r="H235" s="196"/>
      <c r="I235" s="196"/>
      <c r="J235" s="196"/>
      <c r="K235" s="196"/>
      <c r="L235" s="281"/>
      <c r="O235" s="11" t="s">
        <v>214</v>
      </c>
      <c r="P235" s="10" t="s">
        <v>519</v>
      </c>
    </row>
    <row r="236" spans="1:16" s="172" customFormat="1" x14ac:dyDescent="0.35">
      <c r="A236" s="284"/>
      <c r="B236" s="817" t="str">
        <f>IF(Intro!$G$23="English",O236,P236)</f>
        <v>Cost of Goods Sold</v>
      </c>
      <c r="C236" s="818"/>
      <c r="D236" s="818"/>
      <c r="E236" s="818"/>
      <c r="F236" s="198" t="s">
        <v>490</v>
      </c>
      <c r="G236" s="197">
        <f>G233+G234-G235</f>
        <v>0</v>
      </c>
      <c r="H236" s="197">
        <f>H233+H234-H235</f>
        <v>0</v>
      </c>
      <c r="I236" s="197">
        <f>I233+I234-I235</f>
        <v>0</v>
      </c>
      <c r="J236" s="197">
        <f>J233+J234-J235</f>
        <v>0</v>
      </c>
      <c r="K236" s="197">
        <f>K233+K234-K235</f>
        <v>0</v>
      </c>
      <c r="L236" s="281"/>
      <c r="O236" s="172" t="s">
        <v>76</v>
      </c>
      <c r="P236" s="172" t="s">
        <v>50</v>
      </c>
    </row>
    <row r="237" spans="1:16" s="172" customFormat="1" x14ac:dyDescent="0.35">
      <c r="A237" s="284"/>
      <c r="B237" s="778" t="str">
        <f>IF(Intro!$G$23="English",O237,P237)</f>
        <v>Gross Margin (Loss)</v>
      </c>
      <c r="C237" s="779"/>
      <c r="D237" s="779"/>
      <c r="E237" s="779"/>
      <c r="F237" s="198" t="s">
        <v>490</v>
      </c>
      <c r="G237" s="197">
        <f>G232-G236</f>
        <v>0</v>
      </c>
      <c r="H237" s="197">
        <f>H232-H236</f>
        <v>0</v>
      </c>
      <c r="I237" s="197">
        <f>I232-I236</f>
        <v>0</v>
      </c>
      <c r="J237" s="197">
        <f>J232-J236</f>
        <v>0</v>
      </c>
      <c r="K237" s="197">
        <f>K232-K236</f>
        <v>0</v>
      </c>
      <c r="L237" s="281"/>
      <c r="O237" s="172" t="s">
        <v>51</v>
      </c>
      <c r="P237" s="172" t="s">
        <v>52</v>
      </c>
    </row>
    <row r="238" spans="1:16" s="147" customFormat="1" x14ac:dyDescent="0.35">
      <c r="A238" s="277"/>
      <c r="B238" s="815" t="str">
        <f>IF(Intro!$G$23="English",O238,P238)</f>
        <v>General, Selling, and Administrative Expenses</v>
      </c>
      <c r="C238" s="816"/>
      <c r="D238" s="816"/>
      <c r="E238" s="816"/>
      <c r="F238" s="198" t="s">
        <v>490</v>
      </c>
      <c r="G238" s="196"/>
      <c r="H238" s="196"/>
      <c r="I238" s="196"/>
      <c r="J238" s="196"/>
      <c r="K238" s="196"/>
      <c r="L238" s="281"/>
      <c r="O238" s="147" t="s">
        <v>77</v>
      </c>
      <c r="P238" s="147" t="s">
        <v>78</v>
      </c>
    </row>
    <row r="239" spans="1:16" s="147" customFormat="1" x14ac:dyDescent="0.35">
      <c r="A239" s="277"/>
      <c r="B239" s="815" t="str">
        <f>IF(Intro!$G$23="English",O239,P239)</f>
        <v xml:space="preserve">Financial Expenses </v>
      </c>
      <c r="C239" s="816"/>
      <c r="D239" s="816"/>
      <c r="E239" s="816"/>
      <c r="F239" s="198" t="s">
        <v>490</v>
      </c>
      <c r="G239" s="196"/>
      <c r="H239" s="196"/>
      <c r="I239" s="196"/>
      <c r="J239" s="196"/>
      <c r="K239" s="196"/>
      <c r="L239" s="281"/>
      <c r="O239" s="147" t="s">
        <v>55</v>
      </c>
      <c r="P239" s="147" t="s">
        <v>56</v>
      </c>
    </row>
    <row r="240" spans="1:16" s="147" customFormat="1" x14ac:dyDescent="0.35">
      <c r="A240" s="277"/>
      <c r="B240" s="815" t="str">
        <f>IF(Intro!$G$23="English",O240,P240)</f>
        <v>Other Expenses</v>
      </c>
      <c r="C240" s="816"/>
      <c r="D240" s="816"/>
      <c r="E240" s="816"/>
      <c r="F240" s="198" t="s">
        <v>490</v>
      </c>
      <c r="G240" s="196"/>
      <c r="H240" s="196"/>
      <c r="I240" s="196"/>
      <c r="J240" s="196"/>
      <c r="K240" s="196"/>
      <c r="L240" s="281"/>
      <c r="O240" s="147" t="s">
        <v>101</v>
      </c>
      <c r="P240" s="147" t="s">
        <v>102</v>
      </c>
    </row>
    <row r="241" spans="1:16" s="172" customFormat="1" x14ac:dyDescent="0.35">
      <c r="A241" s="284"/>
      <c r="B241" s="778" t="str">
        <f>IF(Intro!$G$23="English",O241,P241)</f>
        <v>Net Income (Loss) Before Taxes</v>
      </c>
      <c r="C241" s="779"/>
      <c r="D241" s="779"/>
      <c r="E241" s="779"/>
      <c r="F241" s="198" t="s">
        <v>490</v>
      </c>
      <c r="G241" s="197">
        <f>G237-G238-G239-G240</f>
        <v>0</v>
      </c>
      <c r="H241" s="197">
        <f>H237-H238-H239-H240</f>
        <v>0</v>
      </c>
      <c r="I241" s="197">
        <f>I237-I238-I239-I240</f>
        <v>0</v>
      </c>
      <c r="J241" s="197">
        <f>J237-J238-J239-J240</f>
        <v>0</v>
      </c>
      <c r="K241" s="197">
        <f>K237-K238-K239-K240</f>
        <v>0</v>
      </c>
      <c r="L241" s="281"/>
      <c r="O241" s="172" t="s">
        <v>57</v>
      </c>
      <c r="P241" s="172" t="s">
        <v>58</v>
      </c>
    </row>
    <row r="242" spans="1:16" s="10" customFormat="1" x14ac:dyDescent="0.35">
      <c r="A242" s="12"/>
      <c r="B242" s="253"/>
      <c r="C242" s="254"/>
      <c r="F242" s="28"/>
      <c r="G242" s="29"/>
      <c r="H242" s="29"/>
      <c r="I242" s="29"/>
      <c r="J242" s="29"/>
      <c r="K242" s="29"/>
      <c r="L242" s="30"/>
      <c r="O242" s="11"/>
    </row>
    <row r="243" spans="1:16" s="172" customFormat="1" x14ac:dyDescent="0.35">
      <c r="A243" s="284"/>
      <c r="B243" s="525" t="str">
        <f>B104</f>
        <v>Explain any large changes between periods and any irregularities such as negative amounts in the amounts reported above.</v>
      </c>
      <c r="C243" s="526"/>
      <c r="D243" s="526"/>
      <c r="E243" s="526"/>
      <c r="F243" s="526"/>
      <c r="G243" s="526"/>
      <c r="H243" s="526"/>
      <c r="I243" s="526"/>
      <c r="J243" s="526"/>
      <c r="K243" s="526"/>
      <c r="L243" s="527"/>
      <c r="O243" s="147"/>
      <c r="P243" s="147"/>
    </row>
    <row r="244" spans="1:16" s="172" customFormat="1" x14ac:dyDescent="0.35">
      <c r="A244" s="284"/>
      <c r="B244" s="257"/>
      <c r="C244" s="258"/>
      <c r="D244" s="258"/>
      <c r="E244" s="258"/>
      <c r="F244" s="258"/>
      <c r="G244" s="258"/>
      <c r="H244" s="258"/>
      <c r="I244" s="258"/>
      <c r="J244" s="258"/>
      <c r="K244" s="258"/>
      <c r="L244" s="281"/>
    </row>
    <row r="245" spans="1:16" s="172" customFormat="1" x14ac:dyDescent="0.35">
      <c r="A245" s="284"/>
      <c r="B245" s="781"/>
      <c r="C245" s="782"/>
      <c r="D245" s="782"/>
      <c r="E245" s="782"/>
      <c r="F245" s="782"/>
      <c r="G245" s="782"/>
      <c r="H245" s="782"/>
      <c r="I245" s="782"/>
      <c r="J245" s="782"/>
      <c r="K245" s="782"/>
      <c r="L245" s="783"/>
    </row>
    <row r="246" spans="1:16" s="172" customFormat="1" x14ac:dyDescent="0.35">
      <c r="A246" s="284"/>
      <c r="B246" s="781"/>
      <c r="C246" s="782"/>
      <c r="D246" s="782"/>
      <c r="E246" s="782"/>
      <c r="F246" s="782"/>
      <c r="G246" s="782"/>
      <c r="H246" s="782"/>
      <c r="I246" s="782"/>
      <c r="J246" s="782"/>
      <c r="K246" s="782"/>
      <c r="L246" s="783"/>
    </row>
    <row r="247" spans="1:16" s="172" customFormat="1" x14ac:dyDescent="0.35">
      <c r="A247" s="284"/>
      <c r="B247" s="781"/>
      <c r="C247" s="782"/>
      <c r="D247" s="782"/>
      <c r="E247" s="782"/>
      <c r="F247" s="782"/>
      <c r="G247" s="782"/>
      <c r="H247" s="782"/>
      <c r="I247" s="782"/>
      <c r="J247" s="782"/>
      <c r="K247" s="782"/>
      <c r="L247" s="783"/>
    </row>
    <row r="248" spans="1:16" s="172" customFormat="1" x14ac:dyDescent="0.35">
      <c r="A248" s="284"/>
      <c r="B248" s="781"/>
      <c r="C248" s="782"/>
      <c r="D248" s="782"/>
      <c r="E248" s="782"/>
      <c r="F248" s="782"/>
      <c r="G248" s="782"/>
      <c r="H248" s="782"/>
      <c r="I248" s="782"/>
      <c r="J248" s="782"/>
      <c r="K248" s="782"/>
      <c r="L248" s="783"/>
      <c r="O248" s="147"/>
      <c r="P248" s="147"/>
    </row>
    <row r="249" spans="1:16" s="172" customFormat="1" x14ac:dyDescent="0.35">
      <c r="A249" s="284"/>
      <c r="B249" s="781"/>
      <c r="C249" s="782"/>
      <c r="D249" s="782"/>
      <c r="E249" s="782"/>
      <c r="F249" s="782"/>
      <c r="G249" s="782"/>
      <c r="H249" s="782"/>
      <c r="I249" s="782"/>
      <c r="J249" s="782"/>
      <c r="K249" s="782"/>
      <c r="L249" s="783"/>
      <c r="O249" s="147"/>
      <c r="P249" s="147"/>
    </row>
    <row r="250" spans="1:16" s="172" customFormat="1" x14ac:dyDescent="0.35">
      <c r="A250" s="284"/>
      <c r="B250" s="781"/>
      <c r="C250" s="782"/>
      <c r="D250" s="782"/>
      <c r="E250" s="782"/>
      <c r="F250" s="782"/>
      <c r="G250" s="782"/>
      <c r="H250" s="782"/>
      <c r="I250" s="782"/>
      <c r="J250" s="782"/>
      <c r="K250" s="782"/>
      <c r="L250" s="783"/>
      <c r="O250" s="147"/>
      <c r="P250" s="147"/>
    </row>
    <row r="251" spans="1:16" s="172" customFormat="1" x14ac:dyDescent="0.35">
      <c r="A251" s="284"/>
      <c r="B251" s="781"/>
      <c r="C251" s="782"/>
      <c r="D251" s="782"/>
      <c r="E251" s="782"/>
      <c r="F251" s="782"/>
      <c r="G251" s="782"/>
      <c r="H251" s="782"/>
      <c r="I251" s="782"/>
      <c r="J251" s="782"/>
      <c r="K251" s="782"/>
      <c r="L251" s="783"/>
    </row>
    <row r="252" spans="1:16" s="172" customFormat="1" x14ac:dyDescent="0.35">
      <c r="A252" s="284"/>
      <c r="B252" s="781"/>
      <c r="C252" s="782"/>
      <c r="D252" s="782"/>
      <c r="E252" s="782"/>
      <c r="F252" s="782"/>
      <c r="G252" s="782"/>
      <c r="H252" s="782"/>
      <c r="I252" s="782"/>
      <c r="J252" s="782"/>
      <c r="K252" s="782"/>
      <c r="L252" s="783"/>
    </row>
    <row r="253" spans="1:16" s="10" customFormat="1" x14ac:dyDescent="0.35">
      <c r="A253" s="12"/>
      <c r="B253" s="253"/>
      <c r="C253" s="254"/>
      <c r="F253" s="28"/>
      <c r="G253" s="29"/>
      <c r="H253" s="29"/>
      <c r="I253" s="29"/>
      <c r="J253" s="29"/>
      <c r="K253" s="29"/>
      <c r="L253" s="30"/>
      <c r="O253" s="11"/>
    </row>
    <row r="254" spans="1:16" s="10" customFormat="1" x14ac:dyDescent="0.35">
      <c r="A254" s="12"/>
      <c r="B254" s="787" t="str">
        <f>IF(Intro!$G$23="English",O254,P254)</f>
        <v>For Export Sales</v>
      </c>
      <c r="C254" s="788"/>
      <c r="D254" s="788"/>
      <c r="E254" s="788"/>
      <c r="F254" s="789"/>
      <c r="G254" s="732">
        <f>Variables!$B$6</f>
        <v>2022</v>
      </c>
      <c r="H254" s="732">
        <f>G254+1</f>
        <v>2023</v>
      </c>
      <c r="I254" s="732">
        <f>H254+1</f>
        <v>2024</v>
      </c>
      <c r="J254" s="732" t="str">
        <f>J230</f>
        <v>Jan-Sept 2024</v>
      </c>
      <c r="K254" s="732" t="str">
        <f>K230</f>
        <v>Jan-Sept 2025</v>
      </c>
      <c r="L254" s="281"/>
      <c r="O254" s="11" t="s">
        <v>175</v>
      </c>
      <c r="P254" s="11" t="s">
        <v>176</v>
      </c>
    </row>
    <row r="255" spans="1:16" s="10" customFormat="1" x14ac:dyDescent="0.35">
      <c r="A255" s="12"/>
      <c r="B255" s="790"/>
      <c r="C255" s="791"/>
      <c r="D255" s="791"/>
      <c r="E255" s="791"/>
      <c r="F255" s="792"/>
      <c r="G255" s="733"/>
      <c r="H255" s="733"/>
      <c r="I255" s="733"/>
      <c r="J255" s="733"/>
      <c r="K255" s="733"/>
      <c r="L255" s="281"/>
      <c r="O255" s="11"/>
      <c r="P255" s="11"/>
    </row>
    <row r="256" spans="1:16" s="147" customFormat="1" x14ac:dyDescent="0.35">
      <c r="A256" s="277"/>
      <c r="B256" s="776" t="str">
        <f>B232</f>
        <v>Net Sales Value</v>
      </c>
      <c r="C256" s="777"/>
      <c r="D256" s="777"/>
      <c r="E256" s="777"/>
      <c r="F256" s="198" t="s">
        <v>490</v>
      </c>
      <c r="G256" s="196"/>
      <c r="H256" s="196"/>
      <c r="I256" s="196"/>
      <c r="J256" s="196"/>
      <c r="K256" s="196"/>
      <c r="L256" s="281"/>
    </row>
    <row r="257" spans="1:16" s="147" customFormat="1" x14ac:dyDescent="0.35">
      <c r="A257" s="277"/>
      <c r="B257" s="815" t="str">
        <f t="shared" ref="B257:B265" si="1">B233</f>
        <v>Beginning Inventory</v>
      </c>
      <c r="C257" s="816"/>
      <c r="D257" s="816"/>
      <c r="E257" s="816"/>
      <c r="F257" s="198" t="s">
        <v>490</v>
      </c>
      <c r="G257" s="196"/>
      <c r="H257" s="196"/>
      <c r="I257" s="196"/>
      <c r="J257" s="196"/>
      <c r="K257" s="196"/>
      <c r="L257" s="281"/>
      <c r="O257" s="11"/>
      <c r="P257" s="10"/>
    </row>
    <row r="258" spans="1:16" s="147" customFormat="1" x14ac:dyDescent="0.35">
      <c r="A258" s="277"/>
      <c r="B258" s="815" t="str">
        <f t="shared" si="1"/>
        <v>Cost of Goods Manufactured</v>
      </c>
      <c r="C258" s="816"/>
      <c r="D258" s="816"/>
      <c r="E258" s="816"/>
      <c r="F258" s="198" t="s">
        <v>490</v>
      </c>
      <c r="G258" s="200">
        <f>H102</f>
        <v>0</v>
      </c>
      <c r="H258" s="200">
        <f>I102</f>
        <v>0</v>
      </c>
      <c r="I258" s="200">
        <f>J102</f>
        <v>0</v>
      </c>
      <c r="J258" s="200">
        <f>K102</f>
        <v>0</v>
      </c>
      <c r="K258" s="200">
        <f>L102</f>
        <v>0</v>
      </c>
      <c r="L258" s="281"/>
      <c r="O258" s="11"/>
      <c r="P258" s="10"/>
    </row>
    <row r="259" spans="1:16" s="147" customFormat="1" x14ac:dyDescent="0.35">
      <c r="A259" s="277"/>
      <c r="B259" s="815" t="str">
        <f t="shared" si="1"/>
        <v xml:space="preserve">Ending Inventory </v>
      </c>
      <c r="C259" s="816"/>
      <c r="D259" s="816"/>
      <c r="E259" s="816"/>
      <c r="F259" s="198" t="s">
        <v>490</v>
      </c>
      <c r="G259" s="196"/>
      <c r="H259" s="196"/>
      <c r="I259" s="196"/>
      <c r="J259" s="196"/>
      <c r="K259" s="196"/>
      <c r="L259" s="281"/>
      <c r="O259" s="11"/>
      <c r="P259" s="10"/>
    </row>
    <row r="260" spans="1:16" s="172" customFormat="1" x14ac:dyDescent="0.35">
      <c r="A260" s="284"/>
      <c r="B260" s="817" t="str">
        <f t="shared" si="1"/>
        <v>Cost of Goods Sold</v>
      </c>
      <c r="C260" s="818"/>
      <c r="D260" s="818"/>
      <c r="E260" s="818"/>
      <c r="F260" s="198" t="s">
        <v>490</v>
      </c>
      <c r="G260" s="197">
        <f>G257+G258-G259</f>
        <v>0</v>
      </c>
      <c r="H260" s="197">
        <f>H257+H258-H259</f>
        <v>0</v>
      </c>
      <c r="I260" s="197">
        <f>I257+I258-I259</f>
        <v>0</v>
      </c>
      <c r="J260" s="197">
        <f>J257+J258-J259</f>
        <v>0</v>
      </c>
      <c r="K260" s="197">
        <f>K257+K258-K259</f>
        <v>0</v>
      </c>
      <c r="L260" s="281"/>
    </row>
    <row r="261" spans="1:16" s="172" customFormat="1" x14ac:dyDescent="0.35">
      <c r="A261" s="284"/>
      <c r="B261" s="778" t="str">
        <f t="shared" si="1"/>
        <v>Gross Margin (Loss)</v>
      </c>
      <c r="C261" s="779"/>
      <c r="D261" s="779"/>
      <c r="E261" s="779"/>
      <c r="F261" s="198" t="s">
        <v>490</v>
      </c>
      <c r="G261" s="197">
        <f>G256-G260</f>
        <v>0</v>
      </c>
      <c r="H261" s="197">
        <f>H256-H260</f>
        <v>0</v>
      </c>
      <c r="I261" s="197">
        <f>I256-I260</f>
        <v>0</v>
      </c>
      <c r="J261" s="197">
        <f>J256-J260</f>
        <v>0</v>
      </c>
      <c r="K261" s="197">
        <f>K256-K260</f>
        <v>0</v>
      </c>
      <c r="L261" s="281"/>
    </row>
    <row r="262" spans="1:16" s="147" customFormat="1" x14ac:dyDescent="0.35">
      <c r="A262" s="277"/>
      <c r="B262" s="815" t="str">
        <f t="shared" si="1"/>
        <v>General, Selling, and Administrative Expenses</v>
      </c>
      <c r="C262" s="816"/>
      <c r="D262" s="816"/>
      <c r="E262" s="816"/>
      <c r="F262" s="198" t="s">
        <v>490</v>
      </c>
      <c r="G262" s="196"/>
      <c r="H262" s="196"/>
      <c r="I262" s="196"/>
      <c r="J262" s="196"/>
      <c r="K262" s="196"/>
      <c r="L262" s="281"/>
    </row>
    <row r="263" spans="1:16" s="147" customFormat="1" x14ac:dyDescent="0.35">
      <c r="A263" s="277"/>
      <c r="B263" s="815" t="str">
        <f t="shared" si="1"/>
        <v xml:space="preserve">Financial Expenses </v>
      </c>
      <c r="C263" s="816"/>
      <c r="D263" s="816"/>
      <c r="E263" s="816"/>
      <c r="F263" s="198" t="s">
        <v>490</v>
      </c>
      <c r="G263" s="196"/>
      <c r="H263" s="196"/>
      <c r="I263" s="196"/>
      <c r="J263" s="196"/>
      <c r="K263" s="196"/>
      <c r="L263" s="281"/>
    </row>
    <row r="264" spans="1:16" s="147" customFormat="1" x14ac:dyDescent="0.35">
      <c r="A264" s="277"/>
      <c r="B264" s="815" t="str">
        <f t="shared" si="1"/>
        <v>Other Expenses</v>
      </c>
      <c r="C264" s="816"/>
      <c r="D264" s="816"/>
      <c r="E264" s="816"/>
      <c r="F264" s="198" t="s">
        <v>490</v>
      </c>
      <c r="G264" s="196"/>
      <c r="H264" s="196"/>
      <c r="I264" s="196"/>
      <c r="J264" s="196"/>
      <c r="K264" s="196"/>
      <c r="L264" s="281"/>
    </row>
    <row r="265" spans="1:16" s="172" customFormat="1" x14ac:dyDescent="0.35">
      <c r="A265" s="284"/>
      <c r="B265" s="778" t="str">
        <f t="shared" si="1"/>
        <v>Net Income (Loss) Before Taxes</v>
      </c>
      <c r="C265" s="779"/>
      <c r="D265" s="779"/>
      <c r="E265" s="779"/>
      <c r="F265" s="198" t="s">
        <v>490</v>
      </c>
      <c r="G265" s="197">
        <f>G261-G262-G263-G264</f>
        <v>0</v>
      </c>
      <c r="H265" s="197">
        <f>H261-H262-H263-H264</f>
        <v>0</v>
      </c>
      <c r="I265" s="197">
        <f>I261-I262-I263-I264</f>
        <v>0</v>
      </c>
      <c r="J265" s="197">
        <f>J261-J262-J263-J264</f>
        <v>0</v>
      </c>
      <c r="K265" s="197">
        <f>K261-K262-K263-K264</f>
        <v>0</v>
      </c>
      <c r="L265" s="281"/>
    </row>
    <row r="266" spans="1:16" s="10" customFormat="1" x14ac:dyDescent="0.35">
      <c r="A266" s="12"/>
      <c r="B266" s="208"/>
      <c r="C266" s="209"/>
      <c r="D266" s="210"/>
      <c r="E266" s="210"/>
      <c r="F266" s="211"/>
      <c r="G266" s="212"/>
      <c r="H266" s="212"/>
      <c r="I266" s="212"/>
      <c r="J266" s="212"/>
      <c r="K266" s="212"/>
      <c r="L266" s="30"/>
      <c r="O266" s="11"/>
    </row>
    <row r="267" spans="1:16" s="172" customFormat="1" x14ac:dyDescent="0.35">
      <c r="A267" s="284"/>
      <c r="B267" s="525" t="str">
        <f>B243</f>
        <v>Explain any large changes between periods and any irregularities such as negative amounts in the amounts reported above.</v>
      </c>
      <c r="C267" s="526"/>
      <c r="D267" s="526"/>
      <c r="E267" s="526"/>
      <c r="F267" s="526"/>
      <c r="G267" s="526"/>
      <c r="H267" s="526"/>
      <c r="I267" s="526"/>
      <c r="J267" s="526"/>
      <c r="K267" s="526"/>
      <c r="L267" s="527"/>
      <c r="O267" s="147"/>
      <c r="P267" s="147"/>
    </row>
    <row r="268" spans="1:16" s="172" customFormat="1" x14ac:dyDescent="0.35">
      <c r="A268" s="284"/>
      <c r="B268" s="253"/>
      <c r="C268" s="254"/>
      <c r="D268" s="254"/>
      <c r="E268" s="254"/>
      <c r="F268" s="254"/>
      <c r="G268" s="254"/>
      <c r="H268" s="254"/>
      <c r="I268" s="254"/>
      <c r="J268" s="254"/>
      <c r="K268" s="254"/>
      <c r="L268" s="281"/>
      <c r="O268" s="147"/>
      <c r="P268" s="147"/>
    </row>
    <row r="269" spans="1:16" s="172" customFormat="1" x14ac:dyDescent="0.35">
      <c r="A269" s="284"/>
      <c r="B269" s="781"/>
      <c r="C269" s="782"/>
      <c r="D269" s="782"/>
      <c r="E269" s="782"/>
      <c r="F269" s="782"/>
      <c r="G269" s="782"/>
      <c r="H269" s="782"/>
      <c r="I269" s="782"/>
      <c r="J269" s="782"/>
      <c r="K269" s="782"/>
      <c r="L269" s="783"/>
    </row>
    <row r="270" spans="1:16" s="172" customFormat="1" x14ac:dyDescent="0.35">
      <c r="A270" s="284"/>
      <c r="B270" s="781"/>
      <c r="C270" s="782"/>
      <c r="D270" s="782"/>
      <c r="E270" s="782"/>
      <c r="F270" s="782"/>
      <c r="G270" s="782"/>
      <c r="H270" s="782"/>
      <c r="I270" s="782"/>
      <c r="J270" s="782"/>
      <c r="K270" s="782"/>
      <c r="L270" s="783"/>
    </row>
    <row r="271" spans="1:16" s="172" customFormat="1" x14ac:dyDescent="0.35">
      <c r="A271" s="284"/>
      <c r="B271" s="781"/>
      <c r="C271" s="782"/>
      <c r="D271" s="782"/>
      <c r="E271" s="782"/>
      <c r="F271" s="782"/>
      <c r="G271" s="782"/>
      <c r="H271" s="782"/>
      <c r="I271" s="782"/>
      <c r="J271" s="782"/>
      <c r="K271" s="782"/>
      <c r="L271" s="783"/>
      <c r="O271" s="147"/>
      <c r="P271" s="147"/>
    </row>
    <row r="272" spans="1:16" s="172" customFormat="1" x14ac:dyDescent="0.35">
      <c r="A272" s="284"/>
      <c r="B272" s="781"/>
      <c r="C272" s="782"/>
      <c r="D272" s="782"/>
      <c r="E272" s="782"/>
      <c r="F272" s="782"/>
      <c r="G272" s="782"/>
      <c r="H272" s="782"/>
      <c r="I272" s="782"/>
      <c r="J272" s="782"/>
      <c r="K272" s="782"/>
      <c r="L272" s="783"/>
      <c r="O272" s="147"/>
      <c r="P272" s="147"/>
    </row>
    <row r="273" spans="1:16" s="172" customFormat="1" x14ac:dyDescent="0.35">
      <c r="A273" s="284"/>
      <c r="B273" s="781"/>
      <c r="C273" s="782"/>
      <c r="D273" s="782"/>
      <c r="E273" s="782"/>
      <c r="F273" s="782"/>
      <c r="G273" s="782"/>
      <c r="H273" s="782"/>
      <c r="I273" s="782"/>
      <c r="J273" s="782"/>
      <c r="K273" s="782"/>
      <c r="L273" s="783"/>
      <c r="O273" s="147"/>
      <c r="P273" s="147"/>
    </row>
    <row r="274" spans="1:16" s="172" customFormat="1" x14ac:dyDescent="0.35">
      <c r="A274" s="284"/>
      <c r="B274" s="781"/>
      <c r="C274" s="782"/>
      <c r="D274" s="782"/>
      <c r="E274" s="782"/>
      <c r="F274" s="782"/>
      <c r="G274" s="782"/>
      <c r="H274" s="782"/>
      <c r="I274" s="782"/>
      <c r="J274" s="782"/>
      <c r="K274" s="782"/>
      <c r="L274" s="783"/>
    </row>
    <row r="275" spans="1:16" s="172" customFormat="1" x14ac:dyDescent="0.35">
      <c r="A275" s="284"/>
      <c r="B275" s="781"/>
      <c r="C275" s="782"/>
      <c r="D275" s="782"/>
      <c r="E275" s="782"/>
      <c r="F275" s="782"/>
      <c r="G275" s="782"/>
      <c r="H275" s="782"/>
      <c r="I275" s="782"/>
      <c r="J275" s="782"/>
      <c r="K275" s="782"/>
      <c r="L275" s="783"/>
    </row>
    <row r="276" spans="1:16" s="172" customFormat="1" x14ac:dyDescent="0.35">
      <c r="A276" s="284"/>
      <c r="B276" s="781"/>
      <c r="C276" s="782"/>
      <c r="D276" s="782"/>
      <c r="E276" s="782"/>
      <c r="F276" s="782"/>
      <c r="G276" s="782"/>
      <c r="H276" s="782"/>
      <c r="I276" s="782"/>
      <c r="J276" s="782"/>
      <c r="K276" s="782"/>
      <c r="L276" s="783"/>
    </row>
    <row r="277" spans="1:16" s="147" customFormat="1" x14ac:dyDescent="0.35">
      <c r="A277" s="277"/>
      <c r="B277" s="241"/>
      <c r="C277" s="228"/>
      <c r="D277" s="228"/>
      <c r="E277" s="228"/>
      <c r="F277" s="228"/>
      <c r="G277" s="228"/>
      <c r="H277" s="228"/>
      <c r="I277" s="228"/>
      <c r="J277" s="228"/>
      <c r="K277" s="228"/>
      <c r="L277" s="229"/>
    </row>
    <row r="278" spans="1:16" s="10" customFormat="1" x14ac:dyDescent="0.35">
      <c r="A278" s="12"/>
      <c r="B278" s="819" t="str">
        <f>IF(Intro!$G$23="English",O278,P278)</f>
        <v>Verification</v>
      </c>
      <c r="C278" s="820"/>
      <c r="D278" s="820"/>
      <c r="E278" s="820"/>
      <c r="F278" s="821"/>
      <c r="G278" s="732">
        <f>Variables!$B$6</f>
        <v>2022</v>
      </c>
      <c r="H278" s="732">
        <f>G278+1</f>
        <v>2023</v>
      </c>
      <c r="I278" s="732">
        <f>H278+1</f>
        <v>2024</v>
      </c>
      <c r="J278" s="732" t="str">
        <f>J254</f>
        <v>Jan-Sept 2024</v>
      </c>
      <c r="K278" s="732" t="str">
        <f>K254</f>
        <v>Jan-Sept 2025</v>
      </c>
      <c r="L278" s="281"/>
      <c r="O278" s="11" t="s">
        <v>79</v>
      </c>
      <c r="P278" s="10" t="s">
        <v>163</v>
      </c>
    </row>
    <row r="279" spans="1:16" s="10" customFormat="1" x14ac:dyDescent="0.35">
      <c r="A279" s="12"/>
      <c r="B279" s="822"/>
      <c r="C279" s="823"/>
      <c r="D279" s="823"/>
      <c r="E279" s="823"/>
      <c r="F279" s="824"/>
      <c r="G279" s="733"/>
      <c r="H279" s="733"/>
      <c r="I279" s="733"/>
      <c r="J279" s="733"/>
      <c r="K279" s="733"/>
      <c r="L279" s="281"/>
      <c r="O279" s="11"/>
    </row>
    <row r="280" spans="1:16" s="147" customFormat="1" x14ac:dyDescent="0.35">
      <c r="A280" s="277"/>
      <c r="B280" s="542" t="str">
        <f>IF(Intro!$G$23="English",O280,P280)</f>
        <v>Does the combined net sales value reported in this question exceed your firm's total net sales value reported in question 1 in this tab?</v>
      </c>
      <c r="C280" s="543"/>
      <c r="D280" s="543"/>
      <c r="E280" s="543"/>
      <c r="F280" s="544"/>
      <c r="G280" s="831" t="str">
        <f>IF(SUM(G256,G232)&gt;G24,Variables!$D34,Variables!$D33)</f>
        <v>No</v>
      </c>
      <c r="H280" s="831" t="str">
        <f>IF(SUM(H256,H232)&gt;H24,Variables!$D34,Variables!$D33)</f>
        <v>No</v>
      </c>
      <c r="I280" s="831" t="str">
        <f>IF(SUM(I256,I232)&gt;I24,Variables!$D34,Variables!$D33)</f>
        <v>No</v>
      </c>
      <c r="J280" s="831" t="str">
        <f>IF(SUM(J256,J232)&gt;J24,Variables!$D34,Variables!$D33)</f>
        <v>No</v>
      </c>
      <c r="K280" s="831" t="str">
        <f>IF(SUM(K256,K232)&gt;K24,Variables!$D34,Variables!$D33)</f>
        <v>No</v>
      </c>
      <c r="L280" s="281"/>
      <c r="O280" s="147" t="s">
        <v>548</v>
      </c>
      <c r="P280" s="147" t="s">
        <v>554</v>
      </c>
    </row>
    <row r="281" spans="1:16" s="147" customFormat="1" ht="28" x14ac:dyDescent="0.35">
      <c r="A281" s="277" t="s">
        <v>844</v>
      </c>
      <c r="B281" s="539"/>
      <c r="C281" s="540"/>
      <c r="D281" s="540"/>
      <c r="E281" s="540"/>
      <c r="F281" s="838"/>
      <c r="G281" s="832"/>
      <c r="H281" s="832"/>
      <c r="I281" s="832"/>
      <c r="J281" s="832"/>
      <c r="K281" s="832"/>
      <c r="L281" s="281"/>
    </row>
    <row r="282" spans="1:16" s="147" customFormat="1" x14ac:dyDescent="0.35">
      <c r="A282" s="277"/>
      <c r="B282" s="545"/>
      <c r="C282" s="546"/>
      <c r="D282" s="546"/>
      <c r="E282" s="546"/>
      <c r="F282" s="547"/>
      <c r="G282" s="833"/>
      <c r="H282" s="833"/>
      <c r="I282" s="833"/>
      <c r="J282" s="833"/>
      <c r="K282" s="833"/>
      <c r="L282" s="281"/>
    </row>
    <row r="283" spans="1:16" s="147" customFormat="1" x14ac:dyDescent="0.35">
      <c r="A283" s="277"/>
      <c r="B283" s="542" t="str">
        <f>IF(Intro!$G$23="English",O283,P283)</f>
        <v>Does the net sales value reported in this question differ from the net delivered sales values (For Sale in Canada) reported in question 1 of the Pro 2 tab?</v>
      </c>
      <c r="C283" s="543"/>
      <c r="D283" s="543"/>
      <c r="E283" s="543"/>
      <c r="F283" s="544"/>
      <c r="G283" s="831" t="str">
        <f>IF(G232&lt;&gt;SUM('Pro 2'!H30,'Pro 2'!H33),Variables!$D34,Variables!$D33)</f>
        <v>No</v>
      </c>
      <c r="H283" s="831" t="str">
        <f>IF(H232&lt;&gt;SUM('Pro 2'!I30,'Pro 2'!I33),Variables!$D34,Variables!$D33)</f>
        <v>No</v>
      </c>
      <c r="I283" s="831" t="str">
        <f>IF(I232&lt;&gt;SUM('Pro 2'!J30,'Pro 2'!J33),Variables!$D34,Variables!$D33)</f>
        <v>No</v>
      </c>
      <c r="J283" s="831" t="str">
        <f>IF(J232&lt;&gt;SUM('Pro 2'!K30,'Pro 2'!K33),Variables!$D34,Variables!$D33)</f>
        <v>No</v>
      </c>
      <c r="K283" s="831" t="str">
        <f>IF(K232&lt;&gt;SUM('Pro 2'!L30,'Pro 2'!L33),Variables!$D34,Variables!$D33)</f>
        <v>No</v>
      </c>
      <c r="L283" s="281"/>
      <c r="O283" s="147" t="s">
        <v>555</v>
      </c>
      <c r="P283" s="147" t="s">
        <v>557</v>
      </c>
    </row>
    <row r="284" spans="1:16" s="147" customFormat="1" ht="28" x14ac:dyDescent="0.35">
      <c r="A284" s="277" t="s">
        <v>844</v>
      </c>
      <c r="B284" s="539"/>
      <c r="C284" s="540"/>
      <c r="D284" s="540"/>
      <c r="E284" s="540"/>
      <c r="F284" s="838"/>
      <c r="G284" s="832"/>
      <c r="H284" s="832"/>
      <c r="I284" s="832"/>
      <c r="J284" s="832"/>
      <c r="K284" s="832"/>
      <c r="L284" s="281"/>
    </row>
    <row r="285" spans="1:16" s="147" customFormat="1" x14ac:dyDescent="0.35">
      <c r="A285" s="277"/>
      <c r="B285" s="545"/>
      <c r="C285" s="546"/>
      <c r="D285" s="546"/>
      <c r="E285" s="546"/>
      <c r="F285" s="547"/>
      <c r="G285" s="833"/>
      <c r="H285" s="833"/>
      <c r="I285" s="833"/>
      <c r="J285" s="833"/>
      <c r="K285" s="833"/>
      <c r="L285" s="281"/>
    </row>
    <row r="286" spans="1:16" s="147" customFormat="1" x14ac:dyDescent="0.35">
      <c r="A286" s="277"/>
      <c r="B286" s="542" t="str">
        <f>IF(Intro!$G$23="English",O286,P286)</f>
        <v>Does the net sales value reported in this question differ from the net delivered sales values (For Export Sales) reported in question 1 of the Pro 2 tab?</v>
      </c>
      <c r="C286" s="543"/>
      <c r="D286" s="543"/>
      <c r="E286" s="543"/>
      <c r="F286" s="544"/>
      <c r="G286" s="831" t="str">
        <f>IF(G256&lt;&gt;'Pro 2'!H36,Variables!$D34,Variables!$D33)</f>
        <v>No</v>
      </c>
      <c r="H286" s="831" t="str">
        <f>IF(H256&lt;&gt;'Pro 2'!I36,Variables!$D34,Variables!$D33)</f>
        <v>No</v>
      </c>
      <c r="I286" s="831" t="str">
        <f>IF(I256&lt;&gt;'Pro 2'!J36,Variables!$D34,Variables!$D33)</f>
        <v>No</v>
      </c>
      <c r="J286" s="831" t="str">
        <f>IF(J256&lt;&gt;'Pro 2'!K36,Variables!$D34,Variables!$D33)</f>
        <v>No</v>
      </c>
      <c r="K286" s="831" t="str">
        <f>IF(K256&lt;&gt;'Pro 2'!L36,Variables!$D34,Variables!$D33)</f>
        <v>No</v>
      </c>
      <c r="L286" s="281"/>
      <c r="O286" s="147" t="s">
        <v>556</v>
      </c>
      <c r="P286" s="147" t="s">
        <v>558</v>
      </c>
    </row>
    <row r="287" spans="1:16" s="147" customFormat="1" ht="28" x14ac:dyDescent="0.35">
      <c r="A287" s="277" t="s">
        <v>844</v>
      </c>
      <c r="B287" s="539"/>
      <c r="C287" s="540"/>
      <c r="D287" s="540"/>
      <c r="E287" s="540"/>
      <c r="F287" s="838"/>
      <c r="G287" s="832"/>
      <c r="H287" s="832"/>
      <c r="I287" s="832"/>
      <c r="J287" s="832"/>
      <c r="K287" s="832"/>
      <c r="L287" s="281"/>
    </row>
    <row r="288" spans="1:16" s="147" customFormat="1" x14ac:dyDescent="0.35">
      <c r="A288" s="277"/>
      <c r="B288" s="545"/>
      <c r="C288" s="546"/>
      <c r="D288" s="546"/>
      <c r="E288" s="546"/>
      <c r="F288" s="547"/>
      <c r="G288" s="833"/>
      <c r="H288" s="833"/>
      <c r="I288" s="833"/>
      <c r="J288" s="833"/>
      <c r="K288" s="833"/>
      <c r="L288" s="281"/>
    </row>
    <row r="289" spans="1:17" s="207" customFormat="1" x14ac:dyDescent="0.35">
      <c r="A289" s="295"/>
      <c r="B289" s="834" t="str">
        <f>IF(Intro!$G$23="English",O289,P289)</f>
        <v>Does the combined ending inventory reported in this question differ from your firm's total ending inventory reported in question 1 of the Pro 2 tab?</v>
      </c>
      <c r="C289" s="616"/>
      <c r="D289" s="616"/>
      <c r="E289" s="616"/>
      <c r="F289" s="835"/>
      <c r="G289" s="831" t="str">
        <f>IF(SUM(G235,G259)&lt;&gt;'Pro 2'!H42,Variables!$D34,Variables!$D33)</f>
        <v>No</v>
      </c>
      <c r="H289" s="831" t="str">
        <f>IF(SUM(H235,H259)&lt;&gt;'Pro 2'!I42,Variables!$D34,Variables!$D33)</f>
        <v>No</v>
      </c>
      <c r="I289" s="831" t="str">
        <f>IF(SUM(I235,I259)&lt;&gt;'Pro 2'!J42,Variables!$D34,Variables!$D33)</f>
        <v>No</v>
      </c>
      <c r="J289" s="831" t="str">
        <f>IF(SUM(J235,J259)&lt;&gt;'Pro 2'!K42,Variables!$D34,Variables!$D33)</f>
        <v>No</v>
      </c>
      <c r="K289" s="831" t="str">
        <f>IF(SUM(K235,K259)&lt;&gt;'Pro 2'!L42,Variables!$D34,Variables!$D33)</f>
        <v>No</v>
      </c>
      <c r="L289" s="296"/>
      <c r="O289" s="147" t="s">
        <v>551</v>
      </c>
      <c r="P289" s="147" t="s">
        <v>570</v>
      </c>
    </row>
    <row r="290" spans="1:17" s="147" customFormat="1" ht="28" x14ac:dyDescent="0.35">
      <c r="A290" s="277" t="s">
        <v>844</v>
      </c>
      <c r="B290" s="836"/>
      <c r="C290" s="622"/>
      <c r="D290" s="622"/>
      <c r="E290" s="622"/>
      <c r="F290" s="837"/>
      <c r="G290" s="833"/>
      <c r="H290" s="833"/>
      <c r="I290" s="833"/>
      <c r="J290" s="833"/>
      <c r="K290" s="833"/>
      <c r="L290" s="281"/>
    </row>
    <row r="291" spans="1:17" s="147" customFormat="1" x14ac:dyDescent="0.35">
      <c r="A291" s="277"/>
      <c r="B291" s="253"/>
      <c r="C291" s="254"/>
      <c r="D291" s="254"/>
      <c r="E291" s="35"/>
      <c r="F291" s="35"/>
      <c r="G291" s="35"/>
      <c r="H291" s="35"/>
      <c r="I291" s="35"/>
      <c r="J291" s="35"/>
      <c r="K291" s="35"/>
      <c r="L291" s="36"/>
    </row>
    <row r="292" spans="1:17" s="3" customFormat="1" x14ac:dyDescent="0.35">
      <c r="A292" s="13"/>
      <c r="B292" s="629"/>
      <c r="C292" s="630"/>
      <c r="D292" s="630"/>
      <c r="E292" s="630"/>
      <c r="F292" s="630"/>
      <c r="G292" s="630"/>
      <c r="H292" s="630"/>
      <c r="I292" s="630"/>
      <c r="J292" s="630"/>
      <c r="K292" s="630"/>
      <c r="L292" s="631"/>
      <c r="M292" s="173"/>
    </row>
    <row r="293" spans="1:17" s="172" customFormat="1" x14ac:dyDescent="0.35">
      <c r="A293" s="284"/>
      <c r="B293" s="629"/>
      <c r="C293" s="630"/>
      <c r="D293" s="630"/>
      <c r="E293" s="630"/>
      <c r="F293" s="630"/>
      <c r="G293" s="630"/>
      <c r="H293" s="630"/>
      <c r="I293" s="630"/>
      <c r="J293" s="630"/>
      <c r="K293" s="630"/>
      <c r="L293" s="631"/>
    </row>
    <row r="294" spans="1:17" s="172" customFormat="1" x14ac:dyDescent="0.35">
      <c r="A294" s="284"/>
      <c r="B294" s="629"/>
      <c r="C294" s="630"/>
      <c r="D294" s="630"/>
      <c r="E294" s="630"/>
      <c r="F294" s="630"/>
      <c r="G294" s="630"/>
      <c r="H294" s="630"/>
      <c r="I294" s="630"/>
      <c r="J294" s="630"/>
      <c r="K294" s="630"/>
      <c r="L294" s="631"/>
    </row>
    <row r="295" spans="1:17" s="172" customFormat="1" x14ac:dyDescent="0.35">
      <c r="A295" s="284"/>
      <c r="B295" s="629"/>
      <c r="C295" s="630"/>
      <c r="D295" s="630"/>
      <c r="E295" s="630"/>
      <c r="F295" s="630"/>
      <c r="G295" s="630"/>
      <c r="H295" s="630"/>
      <c r="I295" s="630"/>
      <c r="J295" s="630"/>
      <c r="K295" s="630"/>
      <c r="L295" s="631"/>
      <c r="O295" s="147"/>
      <c r="P295" s="147"/>
    </row>
    <row r="296" spans="1:17" s="172" customFormat="1" x14ac:dyDescent="0.35">
      <c r="A296" s="284"/>
      <c r="B296" s="629"/>
      <c r="C296" s="630"/>
      <c r="D296" s="630"/>
      <c r="E296" s="630"/>
      <c r="F296" s="630"/>
      <c r="G296" s="630"/>
      <c r="H296" s="630"/>
      <c r="I296" s="630"/>
      <c r="J296" s="630"/>
      <c r="K296" s="630"/>
      <c r="L296" s="631"/>
      <c r="O296" s="147"/>
      <c r="P296" s="147"/>
    </row>
    <row r="297" spans="1:17" s="172" customFormat="1" x14ac:dyDescent="0.35">
      <c r="A297" s="284"/>
      <c r="B297" s="629"/>
      <c r="C297" s="630"/>
      <c r="D297" s="630"/>
      <c r="E297" s="630"/>
      <c r="F297" s="630"/>
      <c r="G297" s="630"/>
      <c r="H297" s="630"/>
      <c r="I297" s="630"/>
      <c r="J297" s="630"/>
      <c r="K297" s="630"/>
      <c r="L297" s="631"/>
      <c r="O297" s="147"/>
      <c r="P297" s="147"/>
    </row>
    <row r="298" spans="1:17" s="3" customFormat="1" x14ac:dyDescent="0.35">
      <c r="A298" s="13"/>
      <c r="B298" s="629"/>
      <c r="C298" s="630"/>
      <c r="D298" s="630"/>
      <c r="E298" s="630"/>
      <c r="F298" s="630"/>
      <c r="G298" s="630"/>
      <c r="H298" s="630"/>
      <c r="I298" s="630"/>
      <c r="J298" s="630"/>
      <c r="K298" s="630"/>
      <c r="L298" s="631"/>
      <c r="M298" s="173"/>
      <c r="P298" s="147"/>
      <c r="Q298" s="147"/>
    </row>
    <row r="299" spans="1:17" s="3" customFormat="1" x14ac:dyDescent="0.35">
      <c r="A299" s="13"/>
      <c r="B299" s="629"/>
      <c r="C299" s="630"/>
      <c r="D299" s="630"/>
      <c r="E299" s="630"/>
      <c r="F299" s="630"/>
      <c r="G299" s="630"/>
      <c r="H299" s="630"/>
      <c r="I299" s="630"/>
      <c r="J299" s="630"/>
      <c r="K299" s="630"/>
      <c r="L299" s="631"/>
      <c r="M299" s="173"/>
      <c r="O299" s="147"/>
      <c r="P299" s="147"/>
      <c r="Q299" s="147"/>
    </row>
    <row r="300" spans="1:17" s="147" customFormat="1" x14ac:dyDescent="0.35">
      <c r="A300" s="277"/>
      <c r="B300" s="241"/>
      <c r="C300" s="228"/>
      <c r="D300" s="228"/>
      <c r="E300" s="228"/>
      <c r="F300" s="228"/>
      <c r="G300" s="228"/>
      <c r="H300" s="228"/>
      <c r="I300" s="228"/>
      <c r="J300" s="228"/>
      <c r="K300" s="228"/>
      <c r="L300" s="229"/>
    </row>
    <row r="301" spans="1:17" s="3" customFormat="1" x14ac:dyDescent="0.35">
      <c r="A301" s="12"/>
      <c r="B301" s="636" t="s">
        <v>33</v>
      </c>
      <c r="C301" s="637"/>
      <c r="D301" s="637"/>
      <c r="E301" s="637"/>
      <c r="F301" s="637"/>
      <c r="G301" s="637"/>
      <c r="H301" s="637"/>
      <c r="I301" s="637"/>
      <c r="J301" s="637"/>
      <c r="K301" s="637"/>
      <c r="L301" s="638"/>
      <c r="M301" s="286"/>
    </row>
    <row r="302" spans="1:17" s="147" customFormat="1" x14ac:dyDescent="0.35">
      <c r="A302" s="277"/>
      <c r="B302" s="241"/>
      <c r="C302" s="228"/>
      <c r="D302" s="228"/>
      <c r="E302" s="228"/>
      <c r="F302" s="228"/>
      <c r="G302" s="228"/>
      <c r="H302" s="228"/>
      <c r="I302" s="228"/>
      <c r="J302" s="228"/>
      <c r="K302" s="228"/>
      <c r="L302" s="229"/>
    </row>
    <row r="303" spans="1:17" s="147" customFormat="1" x14ac:dyDescent="0.35">
      <c r="A303" s="277"/>
      <c r="B303" s="624" t="str">
        <f>IF(Intro!$G$23="English",O303,P303)</f>
        <v>Describe how your firm allocated the following expenses in your response to the income statements provided in Question 7 of this tab:</v>
      </c>
      <c r="C303" s="625"/>
      <c r="D303" s="625"/>
      <c r="E303" s="625"/>
      <c r="F303" s="625"/>
      <c r="G303" s="625"/>
      <c r="H303" s="625"/>
      <c r="I303" s="625"/>
      <c r="J303" s="625"/>
      <c r="K303" s="625"/>
      <c r="L303" s="626"/>
      <c r="O303" s="147" t="s">
        <v>694</v>
      </c>
      <c r="P303" s="147" t="s">
        <v>695</v>
      </c>
    </row>
    <row r="304" spans="1:17" s="147" customFormat="1" x14ac:dyDescent="0.35">
      <c r="A304" s="277"/>
      <c r="B304" s="241"/>
      <c r="C304" s="228"/>
      <c r="D304" s="228"/>
      <c r="E304" s="228"/>
      <c r="F304" s="228"/>
      <c r="G304" s="228"/>
      <c r="H304" s="228"/>
      <c r="I304" s="228"/>
      <c r="J304" s="228"/>
      <c r="K304" s="228"/>
      <c r="L304" s="229"/>
    </row>
    <row r="305" spans="1:16" s="147" customFormat="1" x14ac:dyDescent="0.35">
      <c r="A305" s="277"/>
      <c r="B305" s="812" t="str">
        <f>IF(Intro!$G$23="English",O305,P305)</f>
        <v>General, Selling, and Administrative Expenses</v>
      </c>
      <c r="C305" s="813"/>
      <c r="D305" s="814"/>
      <c r="E305" s="548"/>
      <c r="F305" s="549"/>
      <c r="G305" s="549"/>
      <c r="H305" s="549"/>
      <c r="I305" s="549"/>
      <c r="J305" s="549"/>
      <c r="K305" s="549"/>
      <c r="L305" s="550"/>
      <c r="O305" s="11" t="s">
        <v>77</v>
      </c>
      <c r="P305" s="11" t="s">
        <v>78</v>
      </c>
    </row>
    <row r="306" spans="1:16" s="147" customFormat="1" x14ac:dyDescent="0.35">
      <c r="A306" s="277"/>
      <c r="B306" s="825"/>
      <c r="C306" s="826"/>
      <c r="D306" s="827"/>
      <c r="E306" s="640"/>
      <c r="F306" s="653"/>
      <c r="G306" s="653"/>
      <c r="H306" s="653"/>
      <c r="I306" s="653"/>
      <c r="J306" s="653"/>
      <c r="K306" s="653"/>
      <c r="L306" s="654"/>
      <c r="O306" s="11"/>
      <c r="P306" s="11"/>
    </row>
    <row r="307" spans="1:16" s="147" customFormat="1" x14ac:dyDescent="0.35">
      <c r="A307" s="277"/>
      <c r="B307" s="825"/>
      <c r="C307" s="826"/>
      <c r="D307" s="827"/>
      <c r="E307" s="640"/>
      <c r="F307" s="653"/>
      <c r="G307" s="653"/>
      <c r="H307" s="653"/>
      <c r="I307" s="653"/>
      <c r="J307" s="653"/>
      <c r="K307" s="653"/>
      <c r="L307" s="654"/>
      <c r="O307" s="11"/>
      <c r="P307" s="11"/>
    </row>
    <row r="308" spans="1:16" s="147" customFormat="1" x14ac:dyDescent="0.35">
      <c r="A308" s="277"/>
      <c r="B308" s="825"/>
      <c r="C308" s="826"/>
      <c r="D308" s="827"/>
      <c r="E308" s="640"/>
      <c r="F308" s="653"/>
      <c r="G308" s="653"/>
      <c r="H308" s="653"/>
      <c r="I308" s="653"/>
      <c r="J308" s="653"/>
      <c r="K308" s="653"/>
      <c r="L308" s="654"/>
      <c r="O308" s="11"/>
      <c r="P308" s="11"/>
    </row>
    <row r="309" spans="1:16" s="147" customFormat="1" x14ac:dyDescent="0.35">
      <c r="A309" s="277"/>
      <c r="B309" s="825"/>
      <c r="C309" s="826"/>
      <c r="D309" s="827"/>
      <c r="E309" s="640"/>
      <c r="F309" s="653"/>
      <c r="G309" s="653"/>
      <c r="H309" s="653"/>
      <c r="I309" s="653"/>
      <c r="J309" s="653"/>
      <c r="K309" s="653"/>
      <c r="L309" s="654"/>
      <c r="O309" s="11"/>
      <c r="P309" s="11"/>
    </row>
    <row r="310" spans="1:16" s="147" customFormat="1" x14ac:dyDescent="0.35">
      <c r="A310" s="277"/>
      <c r="B310" s="825"/>
      <c r="C310" s="826"/>
      <c r="D310" s="827"/>
      <c r="E310" s="640"/>
      <c r="F310" s="653"/>
      <c r="G310" s="653"/>
      <c r="H310" s="653"/>
      <c r="I310" s="653"/>
      <c r="J310" s="653"/>
      <c r="K310" s="653"/>
      <c r="L310" s="654"/>
      <c r="O310" s="11"/>
      <c r="P310" s="11"/>
    </row>
    <row r="311" spans="1:16" s="147" customFormat="1" x14ac:dyDescent="0.35">
      <c r="A311" s="277"/>
      <c r="B311" s="825"/>
      <c r="C311" s="826"/>
      <c r="D311" s="827"/>
      <c r="E311" s="640"/>
      <c r="F311" s="653"/>
      <c r="G311" s="653"/>
      <c r="H311" s="653"/>
      <c r="I311" s="653"/>
      <c r="J311" s="653"/>
      <c r="K311" s="653"/>
      <c r="L311" s="654"/>
      <c r="O311" s="11"/>
      <c r="P311" s="11"/>
    </row>
    <row r="312" spans="1:16" s="147" customFormat="1" x14ac:dyDescent="0.35">
      <c r="A312" s="277"/>
      <c r="B312" s="828"/>
      <c r="C312" s="829"/>
      <c r="D312" s="830"/>
      <c r="E312" s="551"/>
      <c r="F312" s="552"/>
      <c r="G312" s="552"/>
      <c r="H312" s="552"/>
      <c r="I312" s="552"/>
      <c r="J312" s="552"/>
      <c r="K312" s="552"/>
      <c r="L312" s="553"/>
      <c r="O312" s="11"/>
      <c r="P312" s="11"/>
    </row>
    <row r="313" spans="1:16" s="147" customFormat="1" x14ac:dyDescent="0.35">
      <c r="A313" s="277"/>
      <c r="B313" s="812" t="str">
        <f>IF(Intro!$G$23="English",O313,P313)</f>
        <v xml:space="preserve">Financial Expenses </v>
      </c>
      <c r="C313" s="813"/>
      <c r="D313" s="814"/>
      <c r="E313" s="548"/>
      <c r="F313" s="549"/>
      <c r="G313" s="549"/>
      <c r="H313" s="549"/>
      <c r="I313" s="549"/>
      <c r="J313" s="549"/>
      <c r="K313" s="549"/>
      <c r="L313" s="550"/>
      <c r="O313" s="11" t="s">
        <v>55</v>
      </c>
      <c r="P313" s="11" t="s">
        <v>56</v>
      </c>
    </row>
    <row r="314" spans="1:16" s="147" customFormat="1" x14ac:dyDescent="0.35">
      <c r="A314" s="277"/>
      <c r="B314" s="825"/>
      <c r="C314" s="826"/>
      <c r="D314" s="827"/>
      <c r="E314" s="640"/>
      <c r="F314" s="653"/>
      <c r="G314" s="653"/>
      <c r="H314" s="653"/>
      <c r="I314" s="653"/>
      <c r="J314" s="653"/>
      <c r="K314" s="653"/>
      <c r="L314" s="654"/>
      <c r="O314" s="11"/>
      <c r="P314" s="11"/>
    </row>
    <row r="315" spans="1:16" s="147" customFormat="1" x14ac:dyDescent="0.35">
      <c r="A315" s="277"/>
      <c r="B315" s="825"/>
      <c r="C315" s="826"/>
      <c r="D315" s="827"/>
      <c r="E315" s="640"/>
      <c r="F315" s="653"/>
      <c r="G315" s="653"/>
      <c r="H315" s="653"/>
      <c r="I315" s="653"/>
      <c r="J315" s="653"/>
      <c r="K315" s="653"/>
      <c r="L315" s="654"/>
      <c r="O315" s="11"/>
      <c r="P315" s="11"/>
    </row>
    <row r="316" spans="1:16" s="147" customFormat="1" x14ac:dyDescent="0.35">
      <c r="A316" s="277"/>
      <c r="B316" s="825"/>
      <c r="C316" s="826"/>
      <c r="D316" s="827"/>
      <c r="E316" s="640"/>
      <c r="F316" s="653"/>
      <c r="G316" s="653"/>
      <c r="H316" s="653"/>
      <c r="I316" s="653"/>
      <c r="J316" s="653"/>
      <c r="K316" s="653"/>
      <c r="L316" s="654"/>
      <c r="O316" s="11"/>
      <c r="P316" s="11"/>
    </row>
    <row r="317" spans="1:16" s="147" customFormat="1" x14ac:dyDescent="0.35">
      <c r="A317" s="277"/>
      <c r="B317" s="825"/>
      <c r="C317" s="826"/>
      <c r="D317" s="827"/>
      <c r="E317" s="640"/>
      <c r="F317" s="653"/>
      <c r="G317" s="653"/>
      <c r="H317" s="653"/>
      <c r="I317" s="653"/>
      <c r="J317" s="653"/>
      <c r="K317" s="653"/>
      <c r="L317" s="654"/>
      <c r="O317" s="11"/>
      <c r="P317" s="11"/>
    </row>
    <row r="318" spans="1:16" s="147" customFormat="1" x14ac:dyDescent="0.35">
      <c r="A318" s="277"/>
      <c r="B318" s="825"/>
      <c r="C318" s="826"/>
      <c r="D318" s="827"/>
      <c r="E318" s="640"/>
      <c r="F318" s="653"/>
      <c r="G318" s="653"/>
      <c r="H318" s="653"/>
      <c r="I318" s="653"/>
      <c r="J318" s="653"/>
      <c r="K318" s="653"/>
      <c r="L318" s="654"/>
      <c r="O318" s="11"/>
      <c r="P318" s="11"/>
    </row>
    <row r="319" spans="1:16" s="147" customFormat="1" x14ac:dyDescent="0.35">
      <c r="A319" s="277"/>
      <c r="B319" s="825"/>
      <c r="C319" s="826"/>
      <c r="D319" s="827"/>
      <c r="E319" s="640"/>
      <c r="F319" s="653"/>
      <c r="G319" s="653"/>
      <c r="H319" s="653"/>
      <c r="I319" s="653"/>
      <c r="J319" s="653"/>
      <c r="K319" s="653"/>
      <c r="L319" s="654"/>
      <c r="O319" s="11"/>
      <c r="P319" s="11"/>
    </row>
    <row r="320" spans="1:16" s="147" customFormat="1" x14ac:dyDescent="0.35">
      <c r="A320" s="277"/>
      <c r="B320" s="828"/>
      <c r="C320" s="829"/>
      <c r="D320" s="830"/>
      <c r="E320" s="551"/>
      <c r="F320" s="552"/>
      <c r="G320" s="552"/>
      <c r="H320" s="552"/>
      <c r="I320" s="552"/>
      <c r="J320" s="552"/>
      <c r="K320" s="552"/>
      <c r="L320" s="553"/>
      <c r="O320" s="11"/>
      <c r="P320" s="11"/>
    </row>
    <row r="321" spans="1:16" s="147" customFormat="1" x14ac:dyDescent="0.35">
      <c r="A321" s="277"/>
      <c r="B321" s="812" t="str">
        <f>IF(Intro!$G$23="English",O321,P321)</f>
        <v>Other Expenses</v>
      </c>
      <c r="C321" s="813"/>
      <c r="D321" s="814"/>
      <c r="E321" s="548"/>
      <c r="F321" s="549"/>
      <c r="G321" s="549"/>
      <c r="H321" s="549"/>
      <c r="I321" s="549"/>
      <c r="J321" s="549"/>
      <c r="K321" s="549"/>
      <c r="L321" s="550"/>
      <c r="O321" s="11" t="s">
        <v>101</v>
      </c>
      <c r="P321" s="11" t="s">
        <v>102</v>
      </c>
    </row>
    <row r="322" spans="1:16" s="147" customFormat="1" x14ac:dyDescent="0.35">
      <c r="A322" s="277"/>
      <c r="B322" s="825"/>
      <c r="C322" s="826"/>
      <c r="D322" s="827"/>
      <c r="E322" s="640"/>
      <c r="F322" s="653"/>
      <c r="G322" s="653"/>
      <c r="H322" s="653"/>
      <c r="I322" s="653"/>
      <c r="J322" s="653"/>
      <c r="K322" s="653"/>
      <c r="L322" s="654"/>
      <c r="O322" s="11"/>
      <c r="P322" s="11"/>
    </row>
    <row r="323" spans="1:16" s="147" customFormat="1" x14ac:dyDescent="0.35">
      <c r="A323" s="277"/>
      <c r="B323" s="825"/>
      <c r="C323" s="826"/>
      <c r="D323" s="827"/>
      <c r="E323" s="640"/>
      <c r="F323" s="653"/>
      <c r="G323" s="653"/>
      <c r="H323" s="653"/>
      <c r="I323" s="653"/>
      <c r="J323" s="653"/>
      <c r="K323" s="653"/>
      <c r="L323" s="654"/>
      <c r="O323" s="11"/>
      <c r="P323" s="11"/>
    </row>
    <row r="324" spans="1:16" s="147" customFormat="1" x14ac:dyDescent="0.35">
      <c r="A324" s="277"/>
      <c r="B324" s="825"/>
      <c r="C324" s="826"/>
      <c r="D324" s="827"/>
      <c r="E324" s="640"/>
      <c r="F324" s="653"/>
      <c r="G324" s="653"/>
      <c r="H324" s="653"/>
      <c r="I324" s="653"/>
      <c r="J324" s="653"/>
      <c r="K324" s="653"/>
      <c r="L324" s="654"/>
      <c r="O324" s="11"/>
      <c r="P324" s="11"/>
    </row>
    <row r="325" spans="1:16" s="147" customFormat="1" x14ac:dyDescent="0.35">
      <c r="A325" s="277"/>
      <c r="B325" s="825"/>
      <c r="C325" s="826"/>
      <c r="D325" s="827"/>
      <c r="E325" s="640"/>
      <c r="F325" s="653"/>
      <c r="G325" s="653"/>
      <c r="H325" s="653"/>
      <c r="I325" s="653"/>
      <c r="J325" s="653"/>
      <c r="K325" s="653"/>
      <c r="L325" s="654"/>
      <c r="O325" s="11"/>
      <c r="P325" s="11"/>
    </row>
    <row r="326" spans="1:16" s="147" customFormat="1" x14ac:dyDescent="0.35">
      <c r="A326" s="277"/>
      <c r="B326" s="825"/>
      <c r="C326" s="826"/>
      <c r="D326" s="827"/>
      <c r="E326" s="640"/>
      <c r="F326" s="653"/>
      <c r="G326" s="653"/>
      <c r="H326" s="653"/>
      <c r="I326" s="653"/>
      <c r="J326" s="653"/>
      <c r="K326" s="653"/>
      <c r="L326" s="654"/>
      <c r="O326" s="11"/>
      <c r="P326" s="11"/>
    </row>
    <row r="327" spans="1:16" s="147" customFormat="1" x14ac:dyDescent="0.35">
      <c r="A327" s="277"/>
      <c r="B327" s="825"/>
      <c r="C327" s="826"/>
      <c r="D327" s="827"/>
      <c r="E327" s="640"/>
      <c r="F327" s="653"/>
      <c r="G327" s="653"/>
      <c r="H327" s="653"/>
      <c r="I327" s="653"/>
      <c r="J327" s="653"/>
      <c r="K327" s="653"/>
      <c r="L327" s="654"/>
      <c r="O327" s="11"/>
      <c r="P327" s="11"/>
    </row>
    <row r="328" spans="1:16" s="147" customFormat="1" x14ac:dyDescent="0.35">
      <c r="A328" s="277"/>
      <c r="B328" s="828"/>
      <c r="C328" s="829"/>
      <c r="D328" s="830"/>
      <c r="E328" s="551"/>
      <c r="F328" s="552"/>
      <c r="G328" s="552"/>
      <c r="H328" s="552"/>
      <c r="I328" s="552"/>
      <c r="J328" s="552"/>
      <c r="K328" s="552"/>
      <c r="L328" s="553"/>
      <c r="O328" s="11"/>
      <c r="P328" s="11"/>
    </row>
    <row r="329" spans="1:16" s="147" customFormat="1" x14ac:dyDescent="0.35">
      <c r="A329" s="277"/>
      <c r="B329" s="273"/>
      <c r="C329" s="274"/>
      <c r="D329" s="274"/>
      <c r="E329" s="274"/>
      <c r="F329" s="274"/>
      <c r="G329" s="274"/>
      <c r="H329" s="274"/>
      <c r="I329" s="274"/>
      <c r="J329" s="274"/>
      <c r="K329" s="274"/>
      <c r="L329" s="275"/>
    </row>
    <row r="330" spans="1:16" s="3" customFormat="1" x14ac:dyDescent="0.35">
      <c r="A330" s="12"/>
      <c r="B330" s="636" t="s">
        <v>34</v>
      </c>
      <c r="C330" s="637"/>
      <c r="D330" s="637"/>
      <c r="E330" s="637"/>
      <c r="F330" s="637"/>
      <c r="G330" s="637"/>
      <c r="H330" s="637"/>
      <c r="I330" s="637"/>
      <c r="J330" s="637"/>
      <c r="K330" s="637"/>
      <c r="L330" s="638"/>
      <c r="M330" s="286"/>
    </row>
    <row r="331" spans="1:16" s="147" customFormat="1" x14ac:dyDescent="0.35">
      <c r="A331" s="277"/>
      <c r="B331" s="241"/>
      <c r="C331" s="228"/>
      <c r="D331" s="228"/>
      <c r="E331" s="228"/>
      <c r="F331" s="228"/>
      <c r="G331" s="228"/>
      <c r="H331" s="228"/>
      <c r="I331" s="228"/>
      <c r="J331" s="228"/>
      <c r="K331" s="228"/>
      <c r="L331" s="229"/>
    </row>
    <row r="332" spans="1:16" s="147" customFormat="1" x14ac:dyDescent="0.35">
      <c r="A332" s="277"/>
      <c r="B332" s="539" t="str">
        <f>IF(Intro!$G$23="English",O332,P332)</f>
        <v>Describe your firm's plans to manage financial performance in the next two years. Provide the rationale and assumptions underlying these strategies and objectives.</v>
      </c>
      <c r="C332" s="540"/>
      <c r="D332" s="540"/>
      <c r="E332" s="540"/>
      <c r="F332" s="540"/>
      <c r="G332" s="540"/>
      <c r="H332" s="540"/>
      <c r="I332" s="540"/>
      <c r="J332" s="540"/>
      <c r="K332" s="540"/>
      <c r="L332" s="541"/>
      <c r="O332" s="147" t="s">
        <v>328</v>
      </c>
      <c r="P332" s="147" t="s">
        <v>218</v>
      </c>
    </row>
    <row r="333" spans="1:16" s="147" customFormat="1" x14ac:dyDescent="0.35">
      <c r="A333" s="277"/>
      <c r="B333" s="539"/>
      <c r="C333" s="540"/>
      <c r="D333" s="540"/>
      <c r="E333" s="540"/>
      <c r="F333" s="540"/>
      <c r="G333" s="540"/>
      <c r="H333" s="540"/>
      <c r="I333" s="540"/>
      <c r="J333" s="540"/>
      <c r="K333" s="540"/>
      <c r="L333" s="541"/>
    </row>
    <row r="334" spans="1:16" s="147" customFormat="1" x14ac:dyDescent="0.35">
      <c r="A334" s="277"/>
      <c r="B334" s="241"/>
      <c r="C334" s="228"/>
      <c r="D334" s="228"/>
      <c r="E334" s="228"/>
      <c r="F334" s="228"/>
      <c r="G334" s="228"/>
      <c r="H334" s="228"/>
      <c r="I334" s="228"/>
      <c r="J334" s="228"/>
      <c r="K334" s="228"/>
      <c r="L334" s="229"/>
    </row>
    <row r="335" spans="1:16" s="3" customFormat="1" x14ac:dyDescent="0.35">
      <c r="A335" s="13"/>
      <c r="B335" s="629"/>
      <c r="C335" s="630"/>
      <c r="D335" s="630"/>
      <c r="E335" s="630"/>
      <c r="F335" s="630"/>
      <c r="G335" s="630"/>
      <c r="H335" s="630"/>
      <c r="I335" s="630"/>
      <c r="J335" s="630"/>
      <c r="K335" s="630"/>
      <c r="L335" s="631"/>
      <c r="M335" s="173"/>
    </row>
    <row r="336" spans="1:16" s="3" customFormat="1" x14ac:dyDescent="0.35">
      <c r="A336" s="13"/>
      <c r="B336" s="629"/>
      <c r="C336" s="630"/>
      <c r="D336" s="630"/>
      <c r="E336" s="630"/>
      <c r="F336" s="630"/>
      <c r="G336" s="630"/>
      <c r="H336" s="630"/>
      <c r="I336" s="630"/>
      <c r="J336" s="630"/>
      <c r="K336" s="630"/>
      <c r="L336" s="631"/>
      <c r="M336" s="173"/>
    </row>
    <row r="337" spans="1:16" s="3" customFormat="1" x14ac:dyDescent="0.35">
      <c r="A337" s="13"/>
      <c r="B337" s="629"/>
      <c r="C337" s="630"/>
      <c r="D337" s="630"/>
      <c r="E337" s="630"/>
      <c r="F337" s="630"/>
      <c r="G337" s="630"/>
      <c r="H337" s="630"/>
      <c r="I337" s="630"/>
      <c r="J337" s="630"/>
      <c r="K337" s="630"/>
      <c r="L337" s="631"/>
      <c r="M337" s="173"/>
    </row>
    <row r="338" spans="1:16" s="3" customFormat="1" x14ac:dyDescent="0.35">
      <c r="A338" s="13"/>
      <c r="B338" s="629"/>
      <c r="C338" s="630"/>
      <c r="D338" s="630"/>
      <c r="E338" s="630"/>
      <c r="F338" s="630"/>
      <c r="G338" s="630"/>
      <c r="H338" s="630"/>
      <c r="I338" s="630"/>
      <c r="J338" s="630"/>
      <c r="K338" s="630"/>
      <c r="L338" s="631"/>
      <c r="M338" s="173"/>
    </row>
    <row r="339" spans="1:16" s="3" customFormat="1" x14ac:dyDescent="0.35">
      <c r="A339" s="13"/>
      <c r="B339" s="629"/>
      <c r="C339" s="630"/>
      <c r="D339" s="630"/>
      <c r="E339" s="630"/>
      <c r="F339" s="630"/>
      <c r="G339" s="630"/>
      <c r="H339" s="630"/>
      <c r="I339" s="630"/>
      <c r="J339" s="630"/>
      <c r="K339" s="630"/>
      <c r="L339" s="631"/>
      <c r="M339" s="173"/>
    </row>
    <row r="340" spans="1:16" s="3" customFormat="1" x14ac:dyDescent="0.35">
      <c r="A340" s="13"/>
      <c r="B340" s="629"/>
      <c r="C340" s="630"/>
      <c r="D340" s="630"/>
      <c r="E340" s="630"/>
      <c r="F340" s="630"/>
      <c r="G340" s="630"/>
      <c r="H340" s="630"/>
      <c r="I340" s="630"/>
      <c r="J340" s="630"/>
      <c r="K340" s="630"/>
      <c r="L340" s="631"/>
      <c r="M340" s="173"/>
    </row>
    <row r="341" spans="1:16" s="3" customFormat="1" x14ac:dyDescent="0.35">
      <c r="A341" s="13"/>
      <c r="B341" s="629"/>
      <c r="C341" s="630"/>
      <c r="D341" s="630"/>
      <c r="E341" s="630"/>
      <c r="F341" s="630"/>
      <c r="G341" s="630"/>
      <c r="H341" s="630"/>
      <c r="I341" s="630"/>
      <c r="J341" s="630"/>
      <c r="K341" s="630"/>
      <c r="L341" s="631"/>
      <c r="M341" s="173"/>
    </row>
    <row r="342" spans="1:16" s="3" customFormat="1" x14ac:dyDescent="0.35">
      <c r="A342" s="13"/>
      <c r="B342" s="629"/>
      <c r="C342" s="630"/>
      <c r="D342" s="630"/>
      <c r="E342" s="630"/>
      <c r="F342" s="630"/>
      <c r="G342" s="630"/>
      <c r="H342" s="630"/>
      <c r="I342" s="630"/>
      <c r="J342" s="630"/>
      <c r="K342" s="630"/>
      <c r="L342" s="631"/>
      <c r="M342" s="173"/>
    </row>
    <row r="343" spans="1:16" s="147" customFormat="1" x14ac:dyDescent="0.35">
      <c r="A343" s="277"/>
      <c r="B343" s="273"/>
      <c r="C343" s="274"/>
      <c r="D343" s="274"/>
      <c r="E343" s="274"/>
      <c r="F343" s="274"/>
      <c r="G343" s="274"/>
      <c r="H343" s="274"/>
      <c r="I343" s="274"/>
      <c r="J343" s="274"/>
      <c r="K343" s="274"/>
      <c r="L343" s="275"/>
    </row>
    <row r="344" spans="1:16" s="10" customFormat="1" x14ac:dyDescent="0.35">
      <c r="A344" s="12"/>
      <c r="B344" s="206"/>
      <c r="C344" s="148"/>
      <c r="D344" s="37"/>
      <c r="E344" s="38"/>
      <c r="F344" s="38"/>
      <c r="G344" s="38"/>
      <c r="H344" s="38"/>
      <c r="I344" s="38"/>
      <c r="J344" s="38"/>
      <c r="K344" s="38"/>
      <c r="L344" s="43"/>
      <c r="O344" s="11"/>
    </row>
    <row r="345" spans="1:16" x14ac:dyDescent="0.35">
      <c r="B345" s="655" t="str">
        <f>UPPER(IF(Intro!$G$23="English",O345,P345))</f>
        <v>INVESTMENTS</v>
      </c>
      <c r="C345" s="656"/>
      <c r="D345" s="656"/>
      <c r="E345" s="656"/>
      <c r="F345" s="656"/>
      <c r="G345" s="656"/>
      <c r="H345" s="656"/>
      <c r="I345" s="656"/>
      <c r="J345" s="656"/>
      <c r="K345" s="656"/>
      <c r="L345" s="657"/>
      <c r="M345" s="147"/>
      <c r="O345" s="2" t="s">
        <v>80</v>
      </c>
      <c r="P345" s="2" t="s">
        <v>81</v>
      </c>
    </row>
    <row r="346" spans="1:16" s="3" customFormat="1" x14ac:dyDescent="0.35">
      <c r="A346" s="12"/>
      <c r="B346" s="636" t="s">
        <v>35</v>
      </c>
      <c r="C346" s="637"/>
      <c r="D346" s="637"/>
      <c r="E346" s="637"/>
      <c r="F346" s="637"/>
      <c r="G346" s="637"/>
      <c r="H346" s="637"/>
      <c r="I346" s="637"/>
      <c r="J346" s="637"/>
      <c r="K346" s="637"/>
      <c r="L346" s="638"/>
      <c r="M346" s="286"/>
    </row>
    <row r="347" spans="1:16" s="147" customFormat="1" x14ac:dyDescent="0.35">
      <c r="A347" s="277"/>
      <c r="B347" s="241"/>
      <c r="C347" s="228"/>
      <c r="D347" s="228"/>
      <c r="E347" s="228"/>
      <c r="F347" s="228"/>
      <c r="G347" s="228"/>
      <c r="H347" s="228"/>
      <c r="I347" s="228"/>
      <c r="J347" s="228"/>
      <c r="K347" s="228"/>
      <c r="L347" s="229"/>
    </row>
    <row r="348" spans="1:16" s="147" customFormat="1" x14ac:dyDescent="0.35">
      <c r="A348" s="277"/>
      <c r="B348" s="624" t="str">
        <f>IF(Intro!$G$23="English",O348,P348)</f>
        <v>Report your firm’s past and projected investments in facilities for the goods for each period specified.</v>
      </c>
      <c r="C348" s="625"/>
      <c r="D348" s="625"/>
      <c r="E348" s="625"/>
      <c r="F348" s="625"/>
      <c r="G348" s="625"/>
      <c r="H348" s="625"/>
      <c r="I348" s="625"/>
      <c r="J348" s="625"/>
      <c r="K348" s="625"/>
      <c r="L348" s="626"/>
      <c r="O348" s="147" t="s">
        <v>124</v>
      </c>
      <c r="P348" s="147" t="s">
        <v>125</v>
      </c>
    </row>
    <row r="349" spans="1:16" s="147" customFormat="1" x14ac:dyDescent="0.35">
      <c r="A349" s="277"/>
      <c r="B349" s="241"/>
      <c r="C349" s="228"/>
      <c r="D349" s="228"/>
      <c r="E349" s="228"/>
      <c r="F349" s="228"/>
      <c r="G349" s="228"/>
      <c r="H349" s="228"/>
      <c r="I349" s="228"/>
      <c r="J349" s="228"/>
      <c r="K349" s="228"/>
      <c r="L349" s="229"/>
    </row>
    <row r="350" spans="1:16" s="10" customFormat="1" x14ac:dyDescent="0.35">
      <c r="A350" s="12"/>
      <c r="B350" s="253"/>
      <c r="C350" s="254"/>
      <c r="D350" s="28"/>
      <c r="E350" s="266">
        <f>Variables!$B$6</f>
        <v>2022</v>
      </c>
      <c r="F350" s="266">
        <f>E350+1</f>
        <v>2023</v>
      </c>
      <c r="G350" s="266">
        <f>F350+1</f>
        <v>2024</v>
      </c>
      <c r="H350" s="266">
        <f>G350+1</f>
        <v>2025</v>
      </c>
      <c r="I350" s="266">
        <f>H350+1</f>
        <v>2026</v>
      </c>
      <c r="J350" s="266">
        <f>I350+1</f>
        <v>2027</v>
      </c>
      <c r="K350" s="294"/>
      <c r="L350" s="279"/>
      <c r="O350" s="11"/>
    </row>
    <row r="351" spans="1:16" s="147" customFormat="1" x14ac:dyDescent="0.35">
      <c r="A351" s="277"/>
      <c r="B351" s="632" t="str">
        <f>IF(Intro!$G$23="English",O351,P351)</f>
        <v>Investments</v>
      </c>
      <c r="C351" s="839"/>
      <c r="D351" s="198" t="s">
        <v>490</v>
      </c>
      <c r="E351" s="196"/>
      <c r="F351" s="196"/>
      <c r="G351" s="196"/>
      <c r="H351" s="196"/>
      <c r="I351" s="196"/>
      <c r="J351" s="196"/>
      <c r="K351" s="294"/>
      <c r="L351" s="279"/>
      <c r="O351" s="147" t="s">
        <v>215</v>
      </c>
      <c r="P351" s="147" t="s">
        <v>216</v>
      </c>
    </row>
    <row r="352" spans="1:16" s="147" customFormat="1" x14ac:dyDescent="0.35">
      <c r="A352" s="277"/>
      <c r="B352" s="273"/>
      <c r="C352" s="274"/>
      <c r="D352" s="274"/>
      <c r="E352" s="274"/>
      <c r="F352" s="274"/>
      <c r="G352" s="274"/>
      <c r="H352" s="274"/>
      <c r="I352" s="274"/>
      <c r="J352" s="274"/>
      <c r="K352" s="274"/>
      <c r="L352" s="275"/>
    </row>
    <row r="353" spans="1:16" s="3" customFormat="1" x14ac:dyDescent="0.35">
      <c r="A353" s="12"/>
      <c r="B353" s="636" t="s">
        <v>36</v>
      </c>
      <c r="C353" s="637"/>
      <c r="D353" s="637"/>
      <c r="E353" s="637"/>
      <c r="F353" s="637"/>
      <c r="G353" s="637"/>
      <c r="H353" s="637"/>
      <c r="I353" s="637"/>
      <c r="J353" s="637"/>
      <c r="K353" s="637"/>
      <c r="L353" s="638"/>
      <c r="M353" s="286"/>
    </row>
    <row r="354" spans="1:16" s="147" customFormat="1" x14ac:dyDescent="0.35">
      <c r="A354" s="277"/>
      <c r="B354" s="241"/>
      <c r="C354" s="228"/>
      <c r="D354" s="228"/>
      <c r="E354" s="228"/>
      <c r="F354" s="228"/>
      <c r="G354" s="228"/>
      <c r="H354" s="228"/>
      <c r="I354" s="228"/>
      <c r="J354" s="228"/>
      <c r="K354" s="228"/>
      <c r="L354" s="229"/>
    </row>
    <row r="355" spans="1:16" s="147" customFormat="1" x14ac:dyDescent="0.35">
      <c r="A355" s="277"/>
      <c r="B355" s="650" t="str">
        <f>IF(Intro!$G$23="English",O355,P355)</f>
        <v>Provide a description of your firm’s major past and projected investments, in which facilities they took or will take place and the reasons for those investments.</v>
      </c>
      <c r="C355" s="651"/>
      <c r="D355" s="651"/>
      <c r="E355" s="651"/>
      <c r="F355" s="651"/>
      <c r="G355" s="651"/>
      <c r="H355" s="651"/>
      <c r="I355" s="651"/>
      <c r="J355" s="651"/>
      <c r="K355" s="651"/>
      <c r="L355" s="652"/>
      <c r="O355" s="147" t="s">
        <v>126</v>
      </c>
      <c r="P355" s="147" t="s">
        <v>127</v>
      </c>
    </row>
    <row r="356" spans="1:16" s="147" customFormat="1" x14ac:dyDescent="0.35">
      <c r="A356" s="277"/>
      <c r="B356" s="650"/>
      <c r="C356" s="651"/>
      <c r="D356" s="651"/>
      <c r="E356" s="651"/>
      <c r="F356" s="651"/>
      <c r="G356" s="651"/>
      <c r="H356" s="651"/>
      <c r="I356" s="651"/>
      <c r="J356" s="651"/>
      <c r="K356" s="651"/>
      <c r="L356" s="652"/>
    </row>
    <row r="357" spans="1:16" s="147" customFormat="1" x14ac:dyDescent="0.35">
      <c r="A357" s="277"/>
      <c r="B357" s="241"/>
      <c r="C357" s="228"/>
      <c r="D357" s="228"/>
      <c r="E357" s="228"/>
      <c r="F357" s="228"/>
      <c r="G357" s="228"/>
      <c r="H357" s="228"/>
      <c r="I357" s="228"/>
      <c r="J357" s="228"/>
      <c r="K357" s="228"/>
      <c r="L357" s="229"/>
    </row>
    <row r="358" spans="1:16" s="3" customFormat="1" x14ac:dyDescent="0.35">
      <c r="A358" s="13"/>
      <c r="B358" s="629"/>
      <c r="C358" s="630"/>
      <c r="D358" s="630"/>
      <c r="E358" s="630"/>
      <c r="F358" s="630"/>
      <c r="G358" s="630"/>
      <c r="H358" s="630"/>
      <c r="I358" s="630"/>
      <c r="J358" s="630"/>
      <c r="K358" s="630"/>
      <c r="L358" s="631"/>
      <c r="M358" s="173"/>
    </row>
    <row r="359" spans="1:16" s="3" customFormat="1" x14ac:dyDescent="0.35">
      <c r="A359" s="13"/>
      <c r="B359" s="629"/>
      <c r="C359" s="630"/>
      <c r="D359" s="630"/>
      <c r="E359" s="630"/>
      <c r="F359" s="630"/>
      <c r="G359" s="630"/>
      <c r="H359" s="630"/>
      <c r="I359" s="630"/>
      <c r="J359" s="630"/>
      <c r="K359" s="630"/>
      <c r="L359" s="631"/>
      <c r="M359" s="173"/>
    </row>
    <row r="360" spans="1:16" s="3" customFormat="1" x14ac:dyDescent="0.35">
      <c r="A360" s="13"/>
      <c r="B360" s="629"/>
      <c r="C360" s="630"/>
      <c r="D360" s="630"/>
      <c r="E360" s="630"/>
      <c r="F360" s="630"/>
      <c r="G360" s="630"/>
      <c r="H360" s="630"/>
      <c r="I360" s="630"/>
      <c r="J360" s="630"/>
      <c r="K360" s="630"/>
      <c r="L360" s="631"/>
      <c r="M360" s="173"/>
    </row>
    <row r="361" spans="1:16" s="3" customFormat="1" x14ac:dyDescent="0.35">
      <c r="A361" s="13"/>
      <c r="B361" s="629"/>
      <c r="C361" s="630"/>
      <c r="D361" s="630"/>
      <c r="E361" s="630"/>
      <c r="F361" s="630"/>
      <c r="G361" s="630"/>
      <c r="H361" s="630"/>
      <c r="I361" s="630"/>
      <c r="J361" s="630"/>
      <c r="K361" s="630"/>
      <c r="L361" s="631"/>
      <c r="M361" s="173"/>
    </row>
    <row r="362" spans="1:16" s="3" customFormat="1" x14ac:dyDescent="0.35">
      <c r="A362" s="13"/>
      <c r="B362" s="629"/>
      <c r="C362" s="630"/>
      <c r="D362" s="630"/>
      <c r="E362" s="630"/>
      <c r="F362" s="630"/>
      <c r="G362" s="630"/>
      <c r="H362" s="630"/>
      <c r="I362" s="630"/>
      <c r="J362" s="630"/>
      <c r="K362" s="630"/>
      <c r="L362" s="631"/>
      <c r="M362" s="173"/>
    </row>
    <row r="363" spans="1:16" s="3" customFormat="1" x14ac:dyDescent="0.35">
      <c r="A363" s="13"/>
      <c r="B363" s="629"/>
      <c r="C363" s="630"/>
      <c r="D363" s="630"/>
      <c r="E363" s="630"/>
      <c r="F363" s="630"/>
      <c r="G363" s="630"/>
      <c r="H363" s="630"/>
      <c r="I363" s="630"/>
      <c r="J363" s="630"/>
      <c r="K363" s="630"/>
      <c r="L363" s="631"/>
      <c r="M363" s="173"/>
    </row>
    <row r="364" spans="1:16" s="3" customFormat="1" x14ac:dyDescent="0.35">
      <c r="A364" s="13"/>
      <c r="B364" s="629"/>
      <c r="C364" s="630"/>
      <c r="D364" s="630"/>
      <c r="E364" s="630"/>
      <c r="F364" s="630"/>
      <c r="G364" s="630"/>
      <c r="H364" s="630"/>
      <c r="I364" s="630"/>
      <c r="J364" s="630"/>
      <c r="K364" s="630"/>
      <c r="L364" s="631"/>
      <c r="M364" s="173"/>
    </row>
    <row r="365" spans="1:16" s="3" customFormat="1" x14ac:dyDescent="0.35">
      <c r="A365" s="13"/>
      <c r="B365" s="629"/>
      <c r="C365" s="630"/>
      <c r="D365" s="630"/>
      <c r="E365" s="630"/>
      <c r="F365" s="630"/>
      <c r="G365" s="630"/>
      <c r="H365" s="630"/>
      <c r="I365" s="630"/>
      <c r="J365" s="630"/>
      <c r="K365" s="630"/>
      <c r="L365" s="631"/>
      <c r="M365" s="173"/>
    </row>
    <row r="366" spans="1:16" s="147" customFormat="1" x14ac:dyDescent="0.35">
      <c r="A366" s="277"/>
      <c r="B366" s="273"/>
      <c r="C366" s="274"/>
      <c r="D366" s="274"/>
      <c r="E366" s="274"/>
      <c r="F366" s="274"/>
      <c r="G366" s="274"/>
      <c r="H366" s="274"/>
      <c r="I366" s="274"/>
      <c r="J366" s="274"/>
      <c r="K366" s="274"/>
      <c r="L366" s="275"/>
    </row>
    <row r="367" spans="1:16" s="3" customFormat="1" x14ac:dyDescent="0.35">
      <c r="A367" s="12"/>
      <c r="B367" s="636" t="s">
        <v>37</v>
      </c>
      <c r="C367" s="637"/>
      <c r="D367" s="637"/>
      <c r="E367" s="637"/>
      <c r="F367" s="637"/>
      <c r="G367" s="637"/>
      <c r="H367" s="637"/>
      <c r="I367" s="637"/>
      <c r="J367" s="637"/>
      <c r="K367" s="637"/>
      <c r="L367" s="638"/>
      <c r="M367" s="286"/>
    </row>
    <row r="368" spans="1:16" s="147" customFormat="1" x14ac:dyDescent="0.35">
      <c r="A368" s="277"/>
      <c r="B368" s="241"/>
      <c r="C368" s="228"/>
      <c r="D368" s="228"/>
      <c r="E368" s="228"/>
      <c r="F368" s="228"/>
      <c r="G368" s="228"/>
      <c r="H368" s="228"/>
      <c r="I368" s="228"/>
      <c r="J368" s="228"/>
      <c r="K368" s="228"/>
      <c r="L368" s="229"/>
    </row>
    <row r="369" spans="1:16" s="147" customFormat="1" x14ac:dyDescent="0.35">
      <c r="A369" s="277"/>
      <c r="B369" s="624" t="str">
        <f>IF(Intro!$G$23="English",O369,P369)</f>
        <v>Describe the impact of investments made by your firm since January 1, 2022 on the following:</v>
      </c>
      <c r="C369" s="625"/>
      <c r="D369" s="625"/>
      <c r="E369" s="625"/>
      <c r="F369" s="625"/>
      <c r="G369" s="625"/>
      <c r="H369" s="625"/>
      <c r="I369" s="625"/>
      <c r="J369" s="625"/>
      <c r="K369" s="625"/>
      <c r="L369" s="626"/>
      <c r="O369" s="147" t="str">
        <f>"Describe the impact of investments made by your firm since January 1, "&amp;Variables!B6&amp;" on the following:"</f>
        <v>Describe the impact of investments made by your firm since January 1, 2022 on the following:</v>
      </c>
      <c r="P369" s="147" t="str">
        <f>"Décrivez l’incidence des investissements faits par votre entreprise depuis le 1er janvier "&amp;Variables!B6&amp;" sur les aspects suivants :"</f>
        <v>Décrivez l’incidence des investissements faits par votre entreprise depuis le 1er janvier 2022 sur les aspects suivants :</v>
      </c>
    </row>
    <row r="370" spans="1:16" s="147" customFormat="1" x14ac:dyDescent="0.35">
      <c r="A370" s="277"/>
      <c r="B370" s="241"/>
      <c r="C370" s="228"/>
      <c r="D370" s="228"/>
      <c r="E370" s="228"/>
      <c r="F370" s="228"/>
      <c r="G370" s="228"/>
      <c r="H370" s="228"/>
      <c r="I370" s="228"/>
      <c r="J370" s="228"/>
      <c r="K370" s="228"/>
      <c r="L370" s="229"/>
    </row>
    <row r="371" spans="1:16" s="147" customFormat="1" x14ac:dyDescent="0.35">
      <c r="A371" s="277"/>
      <c r="B371" s="542" t="str">
        <f>IF(Intro!$G$23="English",O371,P371)</f>
        <v>Productivity</v>
      </c>
      <c r="C371" s="543"/>
      <c r="D371" s="548"/>
      <c r="E371" s="549"/>
      <c r="F371" s="549"/>
      <c r="G371" s="549"/>
      <c r="H371" s="549"/>
      <c r="I371" s="549"/>
      <c r="J371" s="549"/>
      <c r="K371" s="549"/>
      <c r="L371" s="550"/>
      <c r="O371" s="11" t="s">
        <v>82</v>
      </c>
      <c r="P371" s="11" t="s">
        <v>83</v>
      </c>
    </row>
    <row r="372" spans="1:16" s="147" customFormat="1" x14ac:dyDescent="0.35">
      <c r="A372" s="277"/>
      <c r="B372" s="539"/>
      <c r="C372" s="540"/>
      <c r="D372" s="640"/>
      <c r="E372" s="653"/>
      <c r="F372" s="653"/>
      <c r="G372" s="653"/>
      <c r="H372" s="653"/>
      <c r="I372" s="653"/>
      <c r="J372" s="653"/>
      <c r="K372" s="653"/>
      <c r="L372" s="654"/>
      <c r="O372" s="11"/>
      <c r="P372" s="11"/>
    </row>
    <row r="373" spans="1:16" s="147" customFormat="1" x14ac:dyDescent="0.35">
      <c r="A373" s="277"/>
      <c r="B373" s="539"/>
      <c r="C373" s="540"/>
      <c r="D373" s="640"/>
      <c r="E373" s="653"/>
      <c r="F373" s="653"/>
      <c r="G373" s="653"/>
      <c r="H373" s="653"/>
      <c r="I373" s="653"/>
      <c r="J373" s="653"/>
      <c r="K373" s="653"/>
      <c r="L373" s="654"/>
      <c r="O373" s="11"/>
      <c r="P373" s="11"/>
    </row>
    <row r="374" spans="1:16" s="147" customFormat="1" x14ac:dyDescent="0.35">
      <c r="A374" s="277"/>
      <c r="B374" s="539"/>
      <c r="C374" s="540"/>
      <c r="D374" s="640"/>
      <c r="E374" s="653"/>
      <c r="F374" s="653"/>
      <c r="G374" s="653"/>
      <c r="H374" s="653"/>
      <c r="I374" s="653"/>
      <c r="J374" s="653"/>
      <c r="K374" s="653"/>
      <c r="L374" s="654"/>
      <c r="O374" s="11"/>
      <c r="P374" s="11"/>
    </row>
    <row r="375" spans="1:16" s="147" customFormat="1" x14ac:dyDescent="0.35">
      <c r="A375" s="277"/>
      <c r="B375" s="539"/>
      <c r="C375" s="540"/>
      <c r="D375" s="640"/>
      <c r="E375" s="653"/>
      <c r="F375" s="653"/>
      <c r="G375" s="653"/>
      <c r="H375" s="653"/>
      <c r="I375" s="653"/>
      <c r="J375" s="653"/>
      <c r="K375" s="653"/>
      <c r="L375" s="654"/>
      <c r="O375" s="11"/>
      <c r="P375" s="11"/>
    </row>
    <row r="376" spans="1:16" s="147" customFormat="1" x14ac:dyDescent="0.35">
      <c r="A376" s="277"/>
      <c r="B376" s="539"/>
      <c r="C376" s="540"/>
      <c r="D376" s="640"/>
      <c r="E376" s="653"/>
      <c r="F376" s="653"/>
      <c r="G376" s="653"/>
      <c r="H376" s="653"/>
      <c r="I376" s="653"/>
      <c r="J376" s="653"/>
      <c r="K376" s="653"/>
      <c r="L376" s="654"/>
      <c r="O376" s="11"/>
      <c r="P376" s="11"/>
    </row>
    <row r="377" spans="1:16" s="147" customFormat="1" x14ac:dyDescent="0.35">
      <c r="A377" s="277"/>
      <c r="B377" s="539"/>
      <c r="C377" s="540"/>
      <c r="D377" s="640"/>
      <c r="E377" s="653"/>
      <c r="F377" s="653"/>
      <c r="G377" s="653"/>
      <c r="H377" s="653"/>
      <c r="I377" s="653"/>
      <c r="J377" s="653"/>
      <c r="K377" s="653"/>
      <c r="L377" s="654"/>
      <c r="O377" s="11"/>
      <c r="P377" s="11"/>
    </row>
    <row r="378" spans="1:16" s="147" customFormat="1" x14ac:dyDescent="0.35">
      <c r="A378" s="277"/>
      <c r="B378" s="539"/>
      <c r="C378" s="540"/>
      <c r="D378" s="640"/>
      <c r="E378" s="653"/>
      <c r="F378" s="653"/>
      <c r="G378" s="653"/>
      <c r="H378" s="653"/>
      <c r="I378" s="653"/>
      <c r="J378" s="653"/>
      <c r="K378" s="653"/>
      <c r="L378" s="654"/>
      <c r="O378" s="11"/>
      <c r="P378" s="11"/>
    </row>
    <row r="379" spans="1:16" s="147" customFormat="1" x14ac:dyDescent="0.35">
      <c r="A379" s="277"/>
      <c r="B379" s="539"/>
      <c r="C379" s="540"/>
      <c r="D379" s="640"/>
      <c r="E379" s="653"/>
      <c r="F379" s="653"/>
      <c r="G379" s="653"/>
      <c r="H379" s="653"/>
      <c r="I379" s="653"/>
      <c r="J379" s="653"/>
      <c r="K379" s="653"/>
      <c r="L379" s="654"/>
      <c r="O379" s="11"/>
      <c r="P379" s="11"/>
    </row>
    <row r="380" spans="1:16" s="147" customFormat="1" x14ac:dyDescent="0.35">
      <c r="A380" s="277"/>
      <c r="B380" s="545"/>
      <c r="C380" s="546"/>
      <c r="D380" s="551"/>
      <c r="E380" s="552"/>
      <c r="F380" s="552"/>
      <c r="G380" s="552"/>
      <c r="H380" s="552"/>
      <c r="I380" s="552"/>
      <c r="J380" s="552"/>
      <c r="K380" s="552"/>
      <c r="L380" s="553"/>
      <c r="O380" s="11"/>
      <c r="P380" s="11"/>
    </row>
    <row r="381" spans="1:16" s="147" customFormat="1" x14ac:dyDescent="0.35">
      <c r="A381" s="277"/>
      <c r="B381" s="542" t="str">
        <f>IF(Intro!$G$23="English",O381,P381)</f>
        <v>Employment</v>
      </c>
      <c r="C381" s="543"/>
      <c r="D381" s="548"/>
      <c r="E381" s="549"/>
      <c r="F381" s="549"/>
      <c r="G381" s="549"/>
      <c r="H381" s="549"/>
      <c r="I381" s="549"/>
      <c r="J381" s="549"/>
      <c r="K381" s="549"/>
      <c r="L381" s="550"/>
      <c r="O381" s="11" t="s">
        <v>84</v>
      </c>
      <c r="P381" s="11" t="s">
        <v>85</v>
      </c>
    </row>
    <row r="382" spans="1:16" s="147" customFormat="1" x14ac:dyDescent="0.35">
      <c r="A382" s="277"/>
      <c r="B382" s="539"/>
      <c r="C382" s="540"/>
      <c r="D382" s="640"/>
      <c r="E382" s="653"/>
      <c r="F382" s="653"/>
      <c r="G382" s="653"/>
      <c r="H382" s="653"/>
      <c r="I382" s="653"/>
      <c r="J382" s="653"/>
      <c r="K382" s="653"/>
      <c r="L382" s="654"/>
      <c r="O382" s="11"/>
      <c r="P382" s="11"/>
    </row>
    <row r="383" spans="1:16" s="147" customFormat="1" x14ac:dyDescent="0.35">
      <c r="A383" s="277"/>
      <c r="B383" s="539"/>
      <c r="C383" s="540"/>
      <c r="D383" s="640"/>
      <c r="E383" s="653"/>
      <c r="F383" s="653"/>
      <c r="G383" s="653"/>
      <c r="H383" s="653"/>
      <c r="I383" s="653"/>
      <c r="J383" s="653"/>
      <c r="K383" s="653"/>
      <c r="L383" s="654"/>
      <c r="O383" s="11"/>
      <c r="P383" s="11"/>
    </row>
    <row r="384" spans="1:16" s="147" customFormat="1" x14ac:dyDescent="0.35">
      <c r="A384" s="277"/>
      <c r="B384" s="539"/>
      <c r="C384" s="540"/>
      <c r="D384" s="640"/>
      <c r="E384" s="653"/>
      <c r="F384" s="653"/>
      <c r="G384" s="653"/>
      <c r="H384" s="653"/>
      <c r="I384" s="653"/>
      <c r="J384" s="653"/>
      <c r="K384" s="653"/>
      <c r="L384" s="654"/>
      <c r="O384" s="11"/>
      <c r="P384" s="11"/>
    </row>
    <row r="385" spans="1:16" s="147" customFormat="1" x14ac:dyDescent="0.35">
      <c r="A385" s="277"/>
      <c r="B385" s="539"/>
      <c r="C385" s="540"/>
      <c r="D385" s="640"/>
      <c r="E385" s="653"/>
      <c r="F385" s="653"/>
      <c r="G385" s="653"/>
      <c r="H385" s="653"/>
      <c r="I385" s="653"/>
      <c r="J385" s="653"/>
      <c r="K385" s="653"/>
      <c r="L385" s="654"/>
      <c r="O385" s="11"/>
      <c r="P385" s="11"/>
    </row>
    <row r="386" spans="1:16" s="147" customFormat="1" x14ac:dyDescent="0.35">
      <c r="A386" s="277"/>
      <c r="B386" s="539"/>
      <c r="C386" s="540"/>
      <c r="D386" s="640"/>
      <c r="E386" s="653"/>
      <c r="F386" s="653"/>
      <c r="G386" s="653"/>
      <c r="H386" s="653"/>
      <c r="I386" s="653"/>
      <c r="J386" s="653"/>
      <c r="K386" s="653"/>
      <c r="L386" s="654"/>
      <c r="O386" s="11"/>
      <c r="P386" s="11"/>
    </row>
    <row r="387" spans="1:16" s="147" customFormat="1" x14ac:dyDescent="0.35">
      <c r="A387" s="277"/>
      <c r="B387" s="539"/>
      <c r="C387" s="540"/>
      <c r="D387" s="640"/>
      <c r="E387" s="653"/>
      <c r="F387" s="653"/>
      <c r="G387" s="653"/>
      <c r="H387" s="653"/>
      <c r="I387" s="653"/>
      <c r="J387" s="653"/>
      <c r="K387" s="653"/>
      <c r="L387" s="654"/>
      <c r="O387" s="11"/>
      <c r="P387" s="11"/>
    </row>
    <row r="388" spans="1:16" s="147" customFormat="1" x14ac:dyDescent="0.35">
      <c r="A388" s="277"/>
      <c r="B388" s="539"/>
      <c r="C388" s="540"/>
      <c r="D388" s="640"/>
      <c r="E388" s="653"/>
      <c r="F388" s="653"/>
      <c r="G388" s="653"/>
      <c r="H388" s="653"/>
      <c r="I388" s="653"/>
      <c r="J388" s="653"/>
      <c r="K388" s="653"/>
      <c r="L388" s="654"/>
      <c r="O388" s="11"/>
      <c r="P388" s="11"/>
    </row>
    <row r="389" spans="1:16" s="147" customFormat="1" x14ac:dyDescent="0.35">
      <c r="A389" s="277"/>
      <c r="B389" s="539"/>
      <c r="C389" s="540"/>
      <c r="D389" s="640"/>
      <c r="E389" s="653"/>
      <c r="F389" s="653"/>
      <c r="G389" s="653"/>
      <c r="H389" s="653"/>
      <c r="I389" s="653"/>
      <c r="J389" s="653"/>
      <c r="K389" s="653"/>
      <c r="L389" s="654"/>
      <c r="O389" s="11"/>
      <c r="P389" s="11"/>
    </row>
    <row r="390" spans="1:16" s="147" customFormat="1" x14ac:dyDescent="0.35">
      <c r="A390" s="277"/>
      <c r="B390" s="545"/>
      <c r="C390" s="546"/>
      <c r="D390" s="551"/>
      <c r="E390" s="552"/>
      <c r="F390" s="552"/>
      <c r="G390" s="552"/>
      <c r="H390" s="552"/>
      <c r="I390" s="552"/>
      <c r="J390" s="552"/>
      <c r="K390" s="552"/>
      <c r="L390" s="553"/>
      <c r="O390" s="11"/>
      <c r="P390" s="11"/>
    </row>
    <row r="391" spans="1:16" s="147" customFormat="1" x14ac:dyDescent="0.35">
      <c r="A391" s="277"/>
      <c r="B391" s="542" t="str">
        <f>IF(Intro!$G$23="English",O391,P391)</f>
        <v>Wages</v>
      </c>
      <c r="C391" s="543"/>
      <c r="D391" s="548"/>
      <c r="E391" s="549"/>
      <c r="F391" s="549"/>
      <c r="G391" s="549"/>
      <c r="H391" s="549"/>
      <c r="I391" s="549"/>
      <c r="J391" s="549"/>
      <c r="K391" s="549"/>
      <c r="L391" s="550"/>
      <c r="O391" s="11" t="s">
        <v>86</v>
      </c>
      <c r="P391" s="11" t="s">
        <v>87</v>
      </c>
    </row>
    <row r="392" spans="1:16" s="147" customFormat="1" x14ac:dyDescent="0.35">
      <c r="A392" s="277"/>
      <c r="B392" s="539"/>
      <c r="C392" s="540"/>
      <c r="D392" s="640"/>
      <c r="E392" s="653"/>
      <c r="F392" s="653"/>
      <c r="G392" s="653"/>
      <c r="H392" s="653"/>
      <c r="I392" s="653"/>
      <c r="J392" s="653"/>
      <c r="K392" s="653"/>
      <c r="L392" s="654"/>
      <c r="O392" s="11"/>
      <c r="P392" s="11"/>
    </row>
    <row r="393" spans="1:16" s="147" customFormat="1" x14ac:dyDescent="0.35">
      <c r="A393" s="277"/>
      <c r="B393" s="539"/>
      <c r="C393" s="540"/>
      <c r="D393" s="640"/>
      <c r="E393" s="653"/>
      <c r="F393" s="653"/>
      <c r="G393" s="653"/>
      <c r="H393" s="653"/>
      <c r="I393" s="653"/>
      <c r="J393" s="653"/>
      <c r="K393" s="653"/>
      <c r="L393" s="654"/>
      <c r="O393" s="11"/>
      <c r="P393" s="11"/>
    </row>
    <row r="394" spans="1:16" s="147" customFormat="1" x14ac:dyDescent="0.35">
      <c r="A394" s="277"/>
      <c r="B394" s="539"/>
      <c r="C394" s="540"/>
      <c r="D394" s="640"/>
      <c r="E394" s="653"/>
      <c r="F394" s="653"/>
      <c r="G394" s="653"/>
      <c r="H394" s="653"/>
      <c r="I394" s="653"/>
      <c r="J394" s="653"/>
      <c r="K394" s="653"/>
      <c r="L394" s="654"/>
      <c r="O394" s="11"/>
      <c r="P394" s="11"/>
    </row>
    <row r="395" spans="1:16" s="147" customFormat="1" x14ac:dyDescent="0.35">
      <c r="A395" s="277"/>
      <c r="B395" s="539"/>
      <c r="C395" s="540"/>
      <c r="D395" s="640"/>
      <c r="E395" s="653"/>
      <c r="F395" s="653"/>
      <c r="G395" s="653"/>
      <c r="H395" s="653"/>
      <c r="I395" s="653"/>
      <c r="J395" s="653"/>
      <c r="K395" s="653"/>
      <c r="L395" s="654"/>
      <c r="O395" s="11"/>
      <c r="P395" s="11"/>
    </row>
    <row r="396" spans="1:16" s="147" customFormat="1" x14ac:dyDescent="0.35">
      <c r="A396" s="277"/>
      <c r="B396" s="539"/>
      <c r="C396" s="540"/>
      <c r="D396" s="640"/>
      <c r="E396" s="653"/>
      <c r="F396" s="653"/>
      <c r="G396" s="653"/>
      <c r="H396" s="653"/>
      <c r="I396" s="653"/>
      <c r="J396" s="653"/>
      <c r="K396" s="653"/>
      <c r="L396" s="654"/>
      <c r="O396" s="11"/>
      <c r="P396" s="11"/>
    </row>
    <row r="397" spans="1:16" s="147" customFormat="1" x14ac:dyDescent="0.35">
      <c r="A397" s="277"/>
      <c r="B397" s="539"/>
      <c r="C397" s="540"/>
      <c r="D397" s="640"/>
      <c r="E397" s="653"/>
      <c r="F397" s="653"/>
      <c r="G397" s="653"/>
      <c r="H397" s="653"/>
      <c r="I397" s="653"/>
      <c r="J397" s="653"/>
      <c r="K397" s="653"/>
      <c r="L397" s="654"/>
      <c r="O397" s="11"/>
      <c r="P397" s="11"/>
    </row>
    <row r="398" spans="1:16" s="147" customFormat="1" x14ac:dyDescent="0.35">
      <c r="A398" s="277"/>
      <c r="B398" s="539"/>
      <c r="C398" s="540"/>
      <c r="D398" s="640"/>
      <c r="E398" s="653"/>
      <c r="F398" s="653"/>
      <c r="G398" s="653"/>
      <c r="H398" s="653"/>
      <c r="I398" s="653"/>
      <c r="J398" s="653"/>
      <c r="K398" s="653"/>
      <c r="L398" s="654"/>
      <c r="O398" s="11"/>
      <c r="P398" s="11"/>
    </row>
    <row r="399" spans="1:16" s="147" customFormat="1" x14ac:dyDescent="0.35">
      <c r="A399" s="277"/>
      <c r="B399" s="539"/>
      <c r="C399" s="540"/>
      <c r="D399" s="640"/>
      <c r="E399" s="653"/>
      <c r="F399" s="653"/>
      <c r="G399" s="653"/>
      <c r="H399" s="653"/>
      <c r="I399" s="653"/>
      <c r="J399" s="653"/>
      <c r="K399" s="653"/>
      <c r="L399" s="654"/>
      <c r="O399" s="11"/>
      <c r="P399" s="11"/>
    </row>
    <row r="400" spans="1:16" s="147" customFormat="1" x14ac:dyDescent="0.35">
      <c r="A400" s="277"/>
      <c r="B400" s="840"/>
      <c r="C400" s="841"/>
      <c r="D400" s="842"/>
      <c r="E400" s="843"/>
      <c r="F400" s="843"/>
      <c r="G400" s="843"/>
      <c r="H400" s="843"/>
      <c r="I400" s="843"/>
      <c r="J400" s="843"/>
      <c r="K400" s="843"/>
      <c r="L400" s="844"/>
      <c r="O400" s="11"/>
      <c r="P400" s="11"/>
    </row>
    <row r="401" spans="1:14" s="174" customFormat="1" x14ac:dyDescent="0.35">
      <c r="A401" s="282"/>
      <c r="B401" s="297"/>
      <c r="C401" s="297"/>
      <c r="D401" s="298"/>
      <c r="E401" s="298"/>
      <c r="F401" s="298"/>
      <c r="G401" s="298"/>
      <c r="H401" s="298"/>
      <c r="I401" s="298"/>
      <c r="J401" s="298"/>
      <c r="K401" s="298"/>
      <c r="L401" s="298"/>
      <c r="N401" s="283"/>
    </row>
    <row r="402" spans="1:14" s="174" customFormat="1" x14ac:dyDescent="0.35">
      <c r="A402" s="282"/>
      <c r="B402" s="297"/>
      <c r="C402" s="297"/>
      <c r="D402" s="298"/>
      <c r="E402" s="298"/>
      <c r="F402" s="298"/>
      <c r="G402" s="298"/>
      <c r="H402" s="298"/>
      <c r="I402" s="298"/>
      <c r="J402" s="298"/>
      <c r="K402" s="298"/>
      <c r="L402" s="298"/>
      <c r="N402" s="283"/>
    </row>
    <row r="403" spans="1:14" s="174" customFormat="1" x14ac:dyDescent="0.35">
      <c r="A403" s="282"/>
      <c r="B403" s="297"/>
      <c r="C403" s="297"/>
      <c r="D403" s="298"/>
      <c r="E403" s="298"/>
      <c r="F403" s="298"/>
      <c r="G403" s="298"/>
      <c r="H403" s="298"/>
      <c r="I403" s="298"/>
      <c r="J403" s="298"/>
      <c r="K403" s="298"/>
      <c r="L403" s="298"/>
      <c r="N403" s="283"/>
    </row>
    <row r="404" spans="1:14" s="174" customFormat="1" x14ac:dyDescent="0.35">
      <c r="A404" s="282"/>
      <c r="B404" s="297"/>
      <c r="C404" s="297"/>
      <c r="D404" s="298"/>
      <c r="E404" s="298"/>
      <c r="F404" s="298"/>
      <c r="G404" s="298"/>
      <c r="H404" s="298"/>
      <c r="I404" s="298"/>
      <c r="J404" s="298"/>
      <c r="K404" s="298"/>
      <c r="L404" s="298"/>
      <c r="N404" s="283"/>
    </row>
  </sheetData>
  <mergeCells count="242">
    <mergeCell ref="D213:D222"/>
    <mergeCell ref="E173:F182"/>
    <mergeCell ref="E183:F192"/>
    <mergeCell ref="E193:F202"/>
    <mergeCell ref="E203:F212"/>
    <mergeCell ref="E213:F222"/>
    <mergeCell ref="G173:L182"/>
    <mergeCell ref="G183:L192"/>
    <mergeCell ref="G193:L202"/>
    <mergeCell ref="G203:L212"/>
    <mergeCell ref="G213:L222"/>
    <mergeCell ref="B8:L8"/>
    <mergeCell ref="B171:B172"/>
    <mergeCell ref="C171:C172"/>
    <mergeCell ref="D171:D172"/>
    <mergeCell ref="E171:F172"/>
    <mergeCell ref="G171:L172"/>
    <mergeCell ref="B173:B182"/>
    <mergeCell ref="B183:B192"/>
    <mergeCell ref="B193:B202"/>
    <mergeCell ref="C173:C182"/>
    <mergeCell ref="D173:D182"/>
    <mergeCell ref="C183:C192"/>
    <mergeCell ref="D183:D192"/>
    <mergeCell ref="C193:C202"/>
    <mergeCell ref="D193:D202"/>
    <mergeCell ref="B19:L20"/>
    <mergeCell ref="G22:G23"/>
    <mergeCell ref="H22:H23"/>
    <mergeCell ref="I22:I23"/>
    <mergeCell ref="J22:J23"/>
    <mergeCell ref="K22:K23"/>
    <mergeCell ref="B56:L57"/>
    <mergeCell ref="B69:G70"/>
    <mergeCell ref="H69:H70"/>
    <mergeCell ref="B330:L330"/>
    <mergeCell ref="B346:L346"/>
    <mergeCell ref="B353:L353"/>
    <mergeCell ref="B367:L367"/>
    <mergeCell ref="B17:L17"/>
    <mergeCell ref="B54:L54"/>
    <mergeCell ref="B65:L65"/>
    <mergeCell ref="B115:L115"/>
    <mergeCell ref="B129:L129"/>
    <mergeCell ref="B165:L165"/>
    <mergeCell ref="B225:L225"/>
    <mergeCell ref="B321:D328"/>
    <mergeCell ref="E321:L328"/>
    <mergeCell ref="B332:L333"/>
    <mergeCell ref="B335:L342"/>
    <mergeCell ref="B280:F282"/>
    <mergeCell ref="G280:G282"/>
    <mergeCell ref="H280:H282"/>
    <mergeCell ref="I280:I282"/>
    <mergeCell ref="J280:J282"/>
    <mergeCell ref="K280:K282"/>
    <mergeCell ref="B283:F285"/>
    <mergeCell ref="G283:G285"/>
    <mergeCell ref="B348:L348"/>
    <mergeCell ref="B369:L369"/>
    <mergeCell ref="B351:C351"/>
    <mergeCell ref="B355:L356"/>
    <mergeCell ref="B358:L365"/>
    <mergeCell ref="B371:C380"/>
    <mergeCell ref="B381:C390"/>
    <mergeCell ref="B391:C400"/>
    <mergeCell ref="D371:L380"/>
    <mergeCell ref="D381:L390"/>
    <mergeCell ref="D391:L400"/>
    <mergeCell ref="H283:H285"/>
    <mergeCell ref="I283:I285"/>
    <mergeCell ref="J283:J285"/>
    <mergeCell ref="K283:K285"/>
    <mergeCell ref="B286:F288"/>
    <mergeCell ref="G286:G288"/>
    <mergeCell ref="H286:H288"/>
    <mergeCell ref="B305:D312"/>
    <mergeCell ref="E305:L312"/>
    <mergeCell ref="B313:D320"/>
    <mergeCell ref="E313:L320"/>
    <mergeCell ref="K286:K288"/>
    <mergeCell ref="B289:F290"/>
    <mergeCell ref="G289:G290"/>
    <mergeCell ref="H289:H290"/>
    <mergeCell ref="I289:I290"/>
    <mergeCell ref="J289:J290"/>
    <mergeCell ref="K289:K290"/>
    <mergeCell ref="B303:L303"/>
    <mergeCell ref="I286:I288"/>
    <mergeCell ref="J286:J288"/>
    <mergeCell ref="B292:L299"/>
    <mergeCell ref="B301:L301"/>
    <mergeCell ref="B278:F279"/>
    <mergeCell ref="B230:F231"/>
    <mergeCell ref="G230:G231"/>
    <mergeCell ref="H230:H231"/>
    <mergeCell ref="I230:I231"/>
    <mergeCell ref="J230:J231"/>
    <mergeCell ref="K230:K231"/>
    <mergeCell ref="B241:E241"/>
    <mergeCell ref="B256:E256"/>
    <mergeCell ref="B243:L243"/>
    <mergeCell ref="B245:L252"/>
    <mergeCell ref="B257:E257"/>
    <mergeCell ref="B263:E263"/>
    <mergeCell ref="B264:E264"/>
    <mergeCell ref="B265:E265"/>
    <mergeCell ref="G278:G279"/>
    <mergeCell ref="H278:H279"/>
    <mergeCell ref="I278:I279"/>
    <mergeCell ref="J278:J279"/>
    <mergeCell ref="K278:K279"/>
    <mergeCell ref="B258:E258"/>
    <mergeCell ref="B259:E259"/>
    <mergeCell ref="B236:E236"/>
    <mergeCell ref="B237:E237"/>
    <mergeCell ref="B238:E238"/>
    <mergeCell ref="B239:E239"/>
    <mergeCell ref="B240:E240"/>
    <mergeCell ref="B267:L267"/>
    <mergeCell ref="B269:L276"/>
    <mergeCell ref="B260:E260"/>
    <mergeCell ref="B261:E261"/>
    <mergeCell ref="B262:E262"/>
    <mergeCell ref="B227:L228"/>
    <mergeCell ref="B254:F255"/>
    <mergeCell ref="G254:G255"/>
    <mergeCell ref="H254:H255"/>
    <mergeCell ref="I254:I255"/>
    <mergeCell ref="J254:J255"/>
    <mergeCell ref="K254:K255"/>
    <mergeCell ref="B234:E234"/>
    <mergeCell ref="B235:E235"/>
    <mergeCell ref="B232:E232"/>
    <mergeCell ref="B233:E233"/>
    <mergeCell ref="B203:B212"/>
    <mergeCell ref="B213:B222"/>
    <mergeCell ref="C203:C212"/>
    <mergeCell ref="D203:D212"/>
    <mergeCell ref="B133:L133"/>
    <mergeCell ref="I135:I136"/>
    <mergeCell ref="K147:K148"/>
    <mergeCell ref="L147:L148"/>
    <mergeCell ref="I156:I157"/>
    <mergeCell ref="H156:H157"/>
    <mergeCell ref="B151:F151"/>
    <mergeCell ref="B152:F152"/>
    <mergeCell ref="B150:F150"/>
    <mergeCell ref="B163:F163"/>
    <mergeCell ref="B154:L155"/>
    <mergeCell ref="B167:L169"/>
    <mergeCell ref="B159:F159"/>
    <mergeCell ref="J156:J157"/>
    <mergeCell ref="K156:K157"/>
    <mergeCell ref="L156:L157"/>
    <mergeCell ref="B161:F161"/>
    <mergeCell ref="B162:F162"/>
    <mergeCell ref="B160:F160"/>
    <mergeCell ref="C213:C222"/>
    <mergeCell ref="I69:I70"/>
    <mergeCell ref="J69:J70"/>
    <mergeCell ref="K69:K70"/>
    <mergeCell ref="L69:L70"/>
    <mergeCell ref="B43:L43"/>
    <mergeCell ref="B24:E24"/>
    <mergeCell ref="B25:E25"/>
    <mergeCell ref="B26:E26"/>
    <mergeCell ref="B27:E27"/>
    <mergeCell ref="B45:L52"/>
    <mergeCell ref="B28:E28"/>
    <mergeCell ref="B67:L67"/>
    <mergeCell ref="B58:L58"/>
    <mergeCell ref="B59:L62"/>
    <mergeCell ref="B81:L81"/>
    <mergeCell ref="K141:K142"/>
    <mergeCell ref="J141:J142"/>
    <mergeCell ref="L141:L142"/>
    <mergeCell ref="H147:H148"/>
    <mergeCell ref="I147:I148"/>
    <mergeCell ref="J147:J148"/>
    <mergeCell ref="B141:G142"/>
    <mergeCell ref="B137:F137"/>
    <mergeCell ref="B138:F138"/>
    <mergeCell ref="B147:G148"/>
    <mergeCell ref="B96:F96"/>
    <mergeCell ref="B144:F144"/>
    <mergeCell ref="B97:F97"/>
    <mergeCell ref="B139:F139"/>
    <mergeCell ref="J135:J136"/>
    <mergeCell ref="B120:L127"/>
    <mergeCell ref="B117:L118"/>
    <mergeCell ref="B131:L132"/>
    <mergeCell ref="B135:G136"/>
    <mergeCell ref="H135:H136"/>
    <mergeCell ref="B16:L16"/>
    <mergeCell ref="B64:L64"/>
    <mergeCell ref="B224:L224"/>
    <mergeCell ref="L135:L136"/>
    <mergeCell ref="H141:H142"/>
    <mergeCell ref="I141:I142"/>
    <mergeCell ref="B4:L4"/>
    <mergeCell ref="B5:L5"/>
    <mergeCell ref="B6:L6"/>
    <mergeCell ref="B9:L9"/>
    <mergeCell ref="B10:L10"/>
    <mergeCell ref="B12:L12"/>
    <mergeCell ref="B29:E29"/>
    <mergeCell ref="B30:E30"/>
    <mergeCell ref="B71:F71"/>
    <mergeCell ref="B72:F72"/>
    <mergeCell ref="B13:L13"/>
    <mergeCell ref="B74:F74"/>
    <mergeCell ref="B14:L14"/>
    <mergeCell ref="B73:F73"/>
    <mergeCell ref="B75:F75"/>
    <mergeCell ref="B76:F76"/>
    <mergeCell ref="B78:F78"/>
    <mergeCell ref="B34:L41"/>
    <mergeCell ref="B345:L345"/>
    <mergeCell ref="B149:F149"/>
    <mergeCell ref="B145:F145"/>
    <mergeCell ref="I92:I93"/>
    <mergeCell ref="J92:J93"/>
    <mergeCell ref="K92:K93"/>
    <mergeCell ref="L92:L93"/>
    <mergeCell ref="B77:F77"/>
    <mergeCell ref="K135:K136"/>
    <mergeCell ref="B101:F101"/>
    <mergeCell ref="B102:F102"/>
    <mergeCell ref="B99:F99"/>
    <mergeCell ref="B100:F100"/>
    <mergeCell ref="B104:L104"/>
    <mergeCell ref="B106:L113"/>
    <mergeCell ref="B158:F158"/>
    <mergeCell ref="B143:F143"/>
    <mergeCell ref="B83:L90"/>
    <mergeCell ref="B92:G93"/>
    <mergeCell ref="H92:H93"/>
    <mergeCell ref="B95:F95"/>
    <mergeCell ref="B98:F98"/>
    <mergeCell ref="B79:F79"/>
    <mergeCell ref="B94:F94"/>
  </mergeCells>
  <phoneticPr fontId="18" type="noConversion"/>
  <conditionalFormatting sqref="G280:K280 G283:K283 G286:K286 G289:K289 G291:K291">
    <cfRule type="cellIs" dxfId="18" priority="1" operator="equal">
      <formula>"Error"</formula>
    </cfRule>
  </conditionalFormatting>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183 B358:L358 B120:L120 E193 B335:L338 E321:L321 E183 E203 G173 E213 E305:L305 E313:L313 G213 G193 B292 B360:L362 D381 E173 G203 D371 D391" xr:uid="{F8D8A7E1-1179-4260-93AA-9A622DB12CD0}">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H71:L80 G42:K42 H137:L139 H143:L145 G256:K265 G232:K241 E351:J351 G24:K31 H94:L102 H149:L152 H158:L163" xr:uid="{F77DE07A-E5BD-4DD9-9825-4423487DEE8D}">
      <formula1>1000</formula1>
    </dataValidation>
  </dataValidations>
  <printOptions horizontalCentered="1"/>
  <pageMargins left="0.25" right="0.25" top="0.75" bottom="0.75" header="0.3" footer="0.3"/>
  <pageSetup scale="63" fitToHeight="0" orientation="portrait" r:id="rId1"/>
  <headerFooter>
    <oddFooter>&amp;L&amp;A</oddFooter>
  </headerFooter>
  <rowBreaks count="7" manualBreakCount="7">
    <brk id="62" min="1" max="11" man="1"/>
    <brk id="128" min="1" max="11" man="1"/>
    <brk id="164" min="1" max="11" man="1"/>
    <brk id="223" min="1" max="11" man="1"/>
    <brk id="277" min="1" max="11" man="1"/>
    <brk id="329" min="1" max="11" man="1"/>
    <brk id="366"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22</vt:i4>
      </vt:variant>
    </vt:vector>
  </HeadingPairs>
  <TitlesOfParts>
    <vt:vector size="37" baseType="lpstr">
      <vt:lpstr>Variables</vt:lpstr>
      <vt:lpstr>Intro</vt:lpstr>
      <vt:lpstr>Info</vt:lpstr>
      <vt:lpstr>Public</vt:lpstr>
      <vt:lpstr>Grades|Nuances</vt:lpstr>
      <vt:lpstr>AddPub</vt:lpstr>
      <vt:lpstr>Pro 1</vt:lpstr>
      <vt:lpstr>Pro 2</vt:lpstr>
      <vt:lpstr>Pro 3</vt:lpstr>
      <vt:lpstr>Pro 4</vt:lpstr>
      <vt:lpstr>AddPro</vt:lpstr>
      <vt:lpstr>Confirm</vt:lpstr>
      <vt:lpstr>MiniDB</vt:lpstr>
      <vt:lpstr>QualDB</vt:lpstr>
      <vt:lpstr>DataTab</vt:lpstr>
      <vt:lpstr>AddPro!Print_Area</vt:lpstr>
      <vt:lpstr>AddPub!Print_Area</vt:lpstr>
      <vt:lpstr>Confirm!Print_Area</vt:lpstr>
      <vt:lpstr>'Grades|Nuances'!Print_Area</vt:lpstr>
      <vt:lpstr>Info!Print_Area</vt:lpstr>
      <vt:lpstr>Intro!Print_Area</vt:lpstr>
      <vt:lpstr>'Pro 1'!Print_Area</vt:lpstr>
      <vt:lpstr>'Pro 2'!Print_Area</vt:lpstr>
      <vt:lpstr>'Pro 3'!Print_Area</vt:lpstr>
      <vt:lpstr>'Pro 4'!Print_Area</vt:lpstr>
      <vt:lpstr>Public!Print_Area</vt:lpstr>
      <vt:lpstr>AddPro!Print_Titles</vt:lpstr>
      <vt:lpstr>AddPub!Print_Titles</vt:lpstr>
      <vt:lpstr>Confirm!Print_Titles</vt:lpstr>
      <vt:lpstr>'Grades|Nuances'!Print_Titles</vt:lpstr>
      <vt:lpstr>Info!Print_Titles</vt:lpstr>
      <vt:lpstr>Intro!Print_Titles</vt:lpstr>
      <vt:lpstr>'Pro 1'!Print_Titles</vt:lpstr>
      <vt:lpstr>'Pro 2'!Print_Titles</vt:lpstr>
      <vt:lpstr>'Pro 3'!Print_Titles</vt:lpstr>
      <vt:lpstr>'Pro 4'!Print_Titles</vt:lpstr>
      <vt:lpstr>Public!Print_Titles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Place, Paula</dc:creator>
  <cp:lastModifiedBy>Paula Place</cp:lastModifiedBy>
  <cp:lastPrinted>2025-12-22T17:11:29Z</cp:lastPrinted>
  <dcterms:created xsi:type="dcterms:W3CDTF">2023-04-17T11:18:56Z</dcterms:created>
  <dcterms:modified xsi:type="dcterms:W3CDTF">2025-12-24T15:12:40Z</dcterms:modified>
</cp:coreProperties>
</file>